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cordoba/Downloads/"/>
    </mc:Choice>
  </mc:AlternateContent>
  <xr:revisionPtr revIDLastSave="0" documentId="13_ncr:1_{F115A30C-C95B-DA40-8790-9F4C66A538A3}" xr6:coauthVersionLast="43" xr6:coauthVersionMax="43" xr10:uidLastSave="{00000000-0000-0000-0000-000000000000}"/>
  <bookViews>
    <workbookView xWindow="1560" yWindow="1780" windowWidth="20500" windowHeight="7540" tabRatio="901" xr2:uid="{00000000-000D-0000-FFFF-FFFF00000000}"/>
  </bookViews>
  <sheets>
    <sheet name=" Tabla Fosfatos Sachet" sheetId="9" r:id="rId1"/>
    <sheet name=" Tabla Fosfatos Soluciones" sheetId="6" r:id="rId2"/>
    <sheet name="Tabla Citratos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0" l="1"/>
  <c r="F29" i="10" s="1"/>
  <c r="E26" i="10"/>
  <c r="E29" i="10" s="1"/>
  <c r="D26" i="10"/>
  <c r="D29" i="10" s="1"/>
  <c r="H25" i="10"/>
  <c r="H26" i="10" s="1"/>
  <c r="G25" i="10"/>
  <c r="F25" i="10"/>
  <c r="E25" i="10"/>
  <c r="D25" i="10"/>
  <c r="G22" i="10"/>
  <c r="G26" i="10" s="1"/>
  <c r="G29" i="10" s="1"/>
  <c r="E21" i="10"/>
  <c r="K18" i="10"/>
  <c r="I18" i="10"/>
  <c r="L18" i="10" s="1"/>
  <c r="N18" i="10" s="1"/>
  <c r="H18" i="10"/>
  <c r="J18" i="10" s="1"/>
  <c r="M18" i="10" s="1"/>
  <c r="G18" i="10"/>
  <c r="F18" i="10"/>
  <c r="K17" i="10"/>
  <c r="I17" i="10"/>
  <c r="L17" i="10" s="1"/>
  <c r="N17" i="10" s="1"/>
  <c r="H17" i="10"/>
  <c r="J17" i="10" s="1"/>
  <c r="M17" i="10" s="1"/>
  <c r="G17" i="10"/>
  <c r="F17" i="10"/>
  <c r="K16" i="10"/>
  <c r="I16" i="10"/>
  <c r="L16" i="10" s="1"/>
  <c r="N16" i="10" s="1"/>
  <c r="H16" i="10"/>
  <c r="F16" i="10" s="1"/>
  <c r="G16" i="10"/>
  <c r="K15" i="10"/>
  <c r="I15" i="10"/>
  <c r="G15" i="10" s="1"/>
  <c r="H15" i="10"/>
  <c r="F15" i="10" s="1"/>
  <c r="K14" i="10"/>
  <c r="I14" i="10"/>
  <c r="J14" i="10" s="1"/>
  <c r="M14" i="10" s="1"/>
  <c r="H14" i="10"/>
  <c r="F14" i="10"/>
  <c r="L13" i="10"/>
  <c r="N13" i="10" s="1"/>
  <c r="K13" i="10"/>
  <c r="J13" i="10"/>
  <c r="M13" i="10" s="1"/>
  <c r="I13" i="10"/>
  <c r="G13" i="10" s="1"/>
  <c r="H13" i="10"/>
  <c r="F13" i="10"/>
  <c r="L12" i="10"/>
  <c r="N12" i="10" s="1"/>
  <c r="K12" i="10"/>
  <c r="I12" i="10"/>
  <c r="J12" i="10" s="1"/>
  <c r="M12" i="10" s="1"/>
  <c r="H12" i="10"/>
  <c r="G12" i="10"/>
  <c r="F12" i="10"/>
  <c r="L11" i="10"/>
  <c r="N11" i="10" s="1"/>
  <c r="K11" i="10"/>
  <c r="I11" i="10"/>
  <c r="H11" i="10"/>
  <c r="J11" i="10" s="1"/>
  <c r="M11" i="10" s="1"/>
  <c r="G11" i="10"/>
  <c r="F11" i="10"/>
  <c r="K10" i="10"/>
  <c r="I10" i="10"/>
  <c r="L10" i="10" s="1"/>
  <c r="N10" i="10" s="1"/>
  <c r="H10" i="10"/>
  <c r="J10" i="10" s="1"/>
  <c r="M10" i="10" s="1"/>
  <c r="G10" i="10"/>
  <c r="F10" i="10"/>
  <c r="K9" i="10"/>
  <c r="I9" i="10"/>
  <c r="L9" i="10" s="1"/>
  <c r="N9" i="10" s="1"/>
  <c r="H9" i="10"/>
  <c r="J9" i="10" s="1"/>
  <c r="M9" i="10" s="1"/>
  <c r="G9" i="10"/>
  <c r="F9" i="10"/>
  <c r="K8" i="10"/>
  <c r="I8" i="10"/>
  <c r="L8" i="10" s="1"/>
  <c r="N8" i="10" s="1"/>
  <c r="H8" i="10"/>
  <c r="F8" i="10" s="1"/>
  <c r="G8" i="10"/>
  <c r="K7" i="10"/>
  <c r="I7" i="10"/>
  <c r="G7" i="10" s="1"/>
  <c r="H7" i="10"/>
  <c r="F7" i="10" s="1"/>
  <c r="K6" i="10"/>
  <c r="I6" i="10"/>
  <c r="J6" i="10" s="1"/>
  <c r="M6" i="10" s="1"/>
  <c r="H6" i="10"/>
  <c r="F6" i="10" s="1"/>
  <c r="L5" i="10"/>
  <c r="N5" i="10" s="1"/>
  <c r="K5" i="10"/>
  <c r="J5" i="10"/>
  <c r="M5" i="10" s="1"/>
  <c r="I5" i="10"/>
  <c r="G5" i="10" s="1"/>
  <c r="H5" i="10"/>
  <c r="F5" i="10"/>
  <c r="J7" i="10" l="1"/>
  <c r="M7" i="10" s="1"/>
  <c r="L6" i="10"/>
  <c r="N6" i="10" s="1"/>
  <c r="J8" i="10"/>
  <c r="M8" i="10" s="1"/>
  <c r="L14" i="10"/>
  <c r="N14" i="10" s="1"/>
  <c r="L15" i="10"/>
  <c r="N15" i="10" s="1"/>
  <c r="J15" i="10"/>
  <c r="M15" i="10" s="1"/>
  <c r="G6" i="10"/>
  <c r="G14" i="10"/>
  <c r="J16" i="10"/>
  <c r="M16" i="10" s="1"/>
  <c r="L7" i="10"/>
  <c r="N7" i="10" s="1"/>
  <c r="F31" i="9"/>
  <c r="E31" i="9"/>
  <c r="E32" i="9" s="1"/>
  <c r="E35" i="9" s="1"/>
  <c r="D31" i="9"/>
  <c r="C31" i="9"/>
  <c r="C32" i="9" s="1"/>
  <c r="C35" i="9" s="1"/>
  <c r="F28" i="9"/>
  <c r="D27" i="9"/>
  <c r="D32" i="9" s="1"/>
  <c r="D35" i="9" s="1"/>
  <c r="J17" i="9" l="1"/>
  <c r="M17" i="9" s="1"/>
  <c r="F32" i="9"/>
  <c r="F35" i="9" s="1"/>
  <c r="K5" i="9" s="1"/>
  <c r="J13" i="9"/>
  <c r="H13" i="9" s="1"/>
  <c r="J6" i="9"/>
  <c r="H6" i="9" s="1"/>
  <c r="E36" i="9"/>
  <c r="D36" i="9"/>
  <c r="J7" i="9"/>
  <c r="J9" i="9"/>
  <c r="J22" i="9"/>
  <c r="J21" i="9"/>
  <c r="C36" i="9"/>
  <c r="J20" i="9"/>
  <c r="J12" i="9"/>
  <c r="J5" i="9"/>
  <c r="J11" i="9"/>
  <c r="J4" i="9"/>
  <c r="J18" i="9"/>
  <c r="J10" i="9"/>
  <c r="J19" i="9"/>
  <c r="J24" i="9"/>
  <c r="J16" i="9"/>
  <c r="J23" i="9"/>
  <c r="J15" i="9"/>
  <c r="J8" i="9"/>
  <c r="J14" i="9"/>
  <c r="G45" i="6"/>
  <c r="G46" i="6" s="1"/>
  <c r="F45" i="6"/>
  <c r="E45" i="6"/>
  <c r="E46" i="6" s="1"/>
  <c r="E49" i="6" s="1"/>
  <c r="L4" i="6" s="1"/>
  <c r="J4" i="6" s="1"/>
  <c r="D45" i="6"/>
  <c r="C45" i="6"/>
  <c r="C46" i="6" s="1"/>
  <c r="C49" i="6" s="1"/>
  <c r="F42" i="6"/>
  <c r="F46" i="6" s="1"/>
  <c r="F49" i="6" s="1"/>
  <c r="D41" i="6"/>
  <c r="D46" i="6" l="1"/>
  <c r="D49" i="6" s="1"/>
  <c r="K20" i="9"/>
  <c r="N20" i="9" s="1"/>
  <c r="K7" i="9"/>
  <c r="N7" i="9" s="1"/>
  <c r="K8" i="9"/>
  <c r="K11" i="9"/>
  <c r="N11" i="9" s="1"/>
  <c r="G7" i="9"/>
  <c r="L22" i="9"/>
  <c r="O22" i="9" s="1"/>
  <c r="L16" i="9"/>
  <c r="O16" i="9" s="1"/>
  <c r="K14" i="9"/>
  <c r="N14" i="9" s="1"/>
  <c r="K19" i="9"/>
  <c r="I19" i="9" s="1"/>
  <c r="H17" i="9"/>
  <c r="G16" i="9"/>
  <c r="K23" i="9"/>
  <c r="K21" i="9"/>
  <c r="I21" i="9" s="1"/>
  <c r="L9" i="9"/>
  <c r="O9" i="9" s="1"/>
  <c r="G21" i="9"/>
  <c r="K24" i="9"/>
  <c r="I24" i="9" s="1"/>
  <c r="L21" i="9"/>
  <c r="O21" i="9" s="1"/>
  <c r="L4" i="9"/>
  <c r="O4" i="9" s="1"/>
  <c r="G11" i="9"/>
  <c r="K10" i="9"/>
  <c r="I10" i="9" s="1"/>
  <c r="L14" i="9"/>
  <c r="O14" i="9" s="1"/>
  <c r="G19" i="9"/>
  <c r="M13" i="9"/>
  <c r="G8" i="9"/>
  <c r="G4" i="9"/>
  <c r="G15" i="9"/>
  <c r="G23" i="9"/>
  <c r="G9" i="9"/>
  <c r="L24" i="9"/>
  <c r="O24" i="9" s="1"/>
  <c r="G13" i="9"/>
  <c r="G14" i="9"/>
  <c r="K6" i="9"/>
  <c r="I6" i="9" s="1"/>
  <c r="G24" i="9"/>
  <c r="G17" i="9"/>
  <c r="G10" i="9"/>
  <c r="L8" i="9"/>
  <c r="O8" i="9" s="1"/>
  <c r="G5" i="9"/>
  <c r="L12" i="9"/>
  <c r="O12" i="9" s="1"/>
  <c r="G6" i="9"/>
  <c r="G18" i="9"/>
  <c r="L15" i="9"/>
  <c r="O15" i="9" s="1"/>
  <c r="G12" i="9"/>
  <c r="L11" i="9"/>
  <c r="O11" i="9" s="1"/>
  <c r="G22" i="9"/>
  <c r="K22" i="9"/>
  <c r="I22" i="9" s="1"/>
  <c r="L20" i="9"/>
  <c r="O20" i="9" s="1"/>
  <c r="L6" i="9"/>
  <c r="O6" i="9" s="1"/>
  <c r="L17" i="9"/>
  <c r="O17" i="9" s="1"/>
  <c r="G20" i="9"/>
  <c r="L10" i="9"/>
  <c r="O10" i="9" s="1"/>
  <c r="L19" i="9"/>
  <c r="O19" i="9" s="1"/>
  <c r="K18" i="9"/>
  <c r="N18" i="9" s="1"/>
  <c r="L13" i="9"/>
  <c r="O13" i="9" s="1"/>
  <c r="L7" i="9"/>
  <c r="O7" i="9" s="1"/>
  <c r="L23" i="9"/>
  <c r="O23" i="9" s="1"/>
  <c r="L18" i="9"/>
  <c r="O18" i="9" s="1"/>
  <c r="L5" i="9"/>
  <c r="O5" i="9" s="1"/>
  <c r="K16" i="9"/>
  <c r="I16" i="9" s="1"/>
  <c r="K13" i="9"/>
  <c r="N13" i="9" s="1"/>
  <c r="K15" i="9"/>
  <c r="N15" i="9" s="1"/>
  <c r="K17" i="9"/>
  <c r="I17" i="9" s="1"/>
  <c r="K12" i="9"/>
  <c r="M6" i="9"/>
  <c r="K9" i="9"/>
  <c r="I9" i="9" s="1"/>
  <c r="K4" i="9"/>
  <c r="N4" i="9" s="1"/>
  <c r="H18" i="9"/>
  <c r="M18" i="9"/>
  <c r="M5" i="9"/>
  <c r="H5" i="9"/>
  <c r="M9" i="9"/>
  <c r="H9" i="9"/>
  <c r="H7" i="9"/>
  <c r="M7" i="9"/>
  <c r="M8" i="9"/>
  <c r="H8" i="9"/>
  <c r="H20" i="9"/>
  <c r="M20" i="9"/>
  <c r="H4" i="9"/>
  <c r="M4" i="9"/>
  <c r="H22" i="9"/>
  <c r="M22" i="9"/>
  <c r="H10" i="9"/>
  <c r="M10" i="9"/>
  <c r="M11" i="9"/>
  <c r="H11" i="9"/>
  <c r="H14" i="9"/>
  <c r="M14" i="9"/>
  <c r="H23" i="9"/>
  <c r="M23" i="9"/>
  <c r="H19" i="9"/>
  <c r="M19" i="9"/>
  <c r="H12" i="9"/>
  <c r="M12" i="9"/>
  <c r="M15" i="9"/>
  <c r="H15" i="9"/>
  <c r="M16" i="9"/>
  <c r="H16" i="9"/>
  <c r="I23" i="9"/>
  <c r="N23" i="9"/>
  <c r="H24" i="9"/>
  <c r="M24" i="9"/>
  <c r="H21" i="9"/>
  <c r="M21" i="9"/>
  <c r="I5" i="9"/>
  <c r="N5" i="9"/>
  <c r="I11" i="9"/>
  <c r="N10" i="9"/>
  <c r="I20" i="9"/>
  <c r="N8" i="9"/>
  <c r="I8" i="9"/>
  <c r="K4" i="6"/>
  <c r="M4" i="6"/>
  <c r="P4" i="6" s="1"/>
  <c r="O4" i="6"/>
  <c r="K28" i="6"/>
  <c r="N28" i="6" s="1"/>
  <c r="H4" i="6"/>
  <c r="K27" i="6"/>
  <c r="N27" i="6" s="1"/>
  <c r="L38" i="6"/>
  <c r="L37" i="6"/>
  <c r="L39" i="6"/>
  <c r="H36" i="6"/>
  <c r="L34" i="6"/>
  <c r="J34" i="6" s="1"/>
  <c r="H33" i="6"/>
  <c r="L31" i="6"/>
  <c r="O31" i="6" s="1"/>
  <c r="H39" i="6"/>
  <c r="H37" i="6"/>
  <c r="H38" i="6"/>
  <c r="K34" i="6"/>
  <c r="I34" i="6" s="1"/>
  <c r="K31" i="6"/>
  <c r="N31" i="6" s="1"/>
  <c r="M32" i="6"/>
  <c r="P32" i="6" s="1"/>
  <c r="H28" i="6"/>
  <c r="L35" i="6"/>
  <c r="O35" i="6" s="1"/>
  <c r="K29" i="6"/>
  <c r="I29" i="6" s="1"/>
  <c r="K32" i="6"/>
  <c r="N32" i="6" s="1"/>
  <c r="M27" i="6"/>
  <c r="P27" i="6" s="1"/>
  <c r="H26" i="6"/>
  <c r="L36" i="6"/>
  <c r="O36" i="6" s="1"/>
  <c r="K33" i="6"/>
  <c r="N33" i="6" s="1"/>
  <c r="K30" i="6"/>
  <c r="I30" i="6" s="1"/>
  <c r="M28" i="6"/>
  <c r="P28" i="6" s="1"/>
  <c r="M29" i="6"/>
  <c r="P29" i="6" s="1"/>
  <c r="M35" i="6"/>
  <c r="P35" i="6" s="1"/>
  <c r="H34" i="6"/>
  <c r="H31" i="6"/>
  <c r="L29" i="6"/>
  <c r="J29" i="6" s="1"/>
  <c r="M26" i="6"/>
  <c r="P26" i="6" s="1"/>
  <c r="K6" i="6"/>
  <c r="I6" i="6" s="1"/>
  <c r="K37" i="6"/>
  <c r="M39" i="6"/>
  <c r="P39" i="6" s="1"/>
  <c r="M37" i="6"/>
  <c r="P37" i="6" s="1"/>
  <c r="M38" i="6"/>
  <c r="P38" i="6" s="1"/>
  <c r="K39" i="6"/>
  <c r="K38" i="6"/>
  <c r="L32" i="6"/>
  <c r="O32" i="6" s="1"/>
  <c r="L26" i="6"/>
  <c r="K35" i="6"/>
  <c r="N35" i="6" s="1"/>
  <c r="M33" i="6"/>
  <c r="P33" i="6" s="1"/>
  <c r="M30" i="6"/>
  <c r="P30" i="6" s="1"/>
  <c r="H29" i="6"/>
  <c r="K26" i="6"/>
  <c r="I26" i="6" s="1"/>
  <c r="M36" i="6"/>
  <c r="P36" i="6" s="1"/>
  <c r="H35" i="6"/>
  <c r="L33" i="6"/>
  <c r="H32" i="6"/>
  <c r="L30" i="6"/>
  <c r="J30" i="6" s="1"/>
  <c r="L27" i="6"/>
  <c r="O27" i="6" s="1"/>
  <c r="K36" i="6"/>
  <c r="N36" i="6" s="1"/>
  <c r="M34" i="6"/>
  <c r="P34" i="6" s="1"/>
  <c r="M31" i="6"/>
  <c r="P31" i="6" s="1"/>
  <c r="H30" i="6"/>
  <c r="L28" i="6"/>
  <c r="H27" i="6"/>
  <c r="I28" i="6"/>
  <c r="I35" i="6"/>
  <c r="L16" i="6"/>
  <c r="L5" i="6"/>
  <c r="L8" i="6"/>
  <c r="L13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K9" i="6"/>
  <c r="K10" i="6"/>
  <c r="M5" i="6"/>
  <c r="P5" i="6" s="1"/>
  <c r="D50" i="6"/>
  <c r="K15" i="6"/>
  <c r="L10" i="6"/>
  <c r="C50" i="6"/>
  <c r="K5" i="6"/>
  <c r="M25" i="6"/>
  <c r="P25" i="6" s="1"/>
  <c r="M24" i="6"/>
  <c r="P24" i="6" s="1"/>
  <c r="M23" i="6"/>
  <c r="P23" i="6" s="1"/>
  <c r="M22" i="6"/>
  <c r="P22" i="6" s="1"/>
  <c r="M21" i="6"/>
  <c r="P21" i="6" s="1"/>
  <c r="M20" i="6"/>
  <c r="P20" i="6" s="1"/>
  <c r="M19" i="6"/>
  <c r="P19" i="6" s="1"/>
  <c r="M18" i="6"/>
  <c r="P18" i="6" s="1"/>
  <c r="M17" i="6"/>
  <c r="P17" i="6" s="1"/>
  <c r="M16" i="6"/>
  <c r="P16" i="6" s="1"/>
  <c r="M15" i="6"/>
  <c r="P15" i="6" s="1"/>
  <c r="M14" i="6"/>
  <c r="P14" i="6" s="1"/>
  <c r="M13" i="6"/>
  <c r="P13" i="6" s="1"/>
  <c r="M12" i="6"/>
  <c r="P12" i="6" s="1"/>
  <c r="M11" i="6"/>
  <c r="P11" i="6" s="1"/>
  <c r="M10" i="6"/>
  <c r="P10" i="6" s="1"/>
  <c r="M9" i="6"/>
  <c r="P9" i="6" s="1"/>
  <c r="M8" i="6"/>
  <c r="P8" i="6" s="1"/>
  <c r="M7" i="6"/>
  <c r="P7" i="6" s="1"/>
  <c r="M6" i="6"/>
  <c r="P6" i="6" s="1"/>
  <c r="K7" i="6"/>
  <c r="K12" i="6"/>
  <c r="L15" i="6"/>
  <c r="L7" i="6"/>
  <c r="L12" i="6"/>
  <c r="K17" i="6"/>
  <c r="K19" i="6"/>
  <c r="K21" i="6"/>
  <c r="K23" i="6"/>
  <c r="K25" i="6"/>
  <c r="L9" i="6"/>
  <c r="L11" i="6"/>
  <c r="K16" i="6"/>
  <c r="K14" i="6"/>
  <c r="K11" i="6"/>
  <c r="L14" i="6"/>
  <c r="L6" i="6"/>
  <c r="K8" i="6"/>
  <c r="K13" i="6"/>
  <c r="K18" i="6"/>
  <c r="K20" i="6"/>
  <c r="K22" i="6"/>
  <c r="K24" i="6"/>
  <c r="E50" i="6"/>
  <c r="L25" i="6"/>
  <c r="L24" i="6"/>
  <c r="L23" i="6"/>
  <c r="L22" i="6"/>
  <c r="L21" i="6"/>
  <c r="L20" i="6"/>
  <c r="L19" i="6"/>
  <c r="L18" i="6"/>
  <c r="L17" i="6"/>
  <c r="N16" i="9" l="1"/>
  <c r="N24" i="9"/>
  <c r="N22" i="9"/>
  <c r="N6" i="9"/>
  <c r="I14" i="9"/>
  <c r="I7" i="9"/>
  <c r="I13" i="9"/>
  <c r="I4" i="9"/>
  <c r="N19" i="9"/>
  <c r="N21" i="9"/>
  <c r="I15" i="9"/>
  <c r="I18" i="9"/>
  <c r="N9" i="9"/>
  <c r="N17" i="9"/>
  <c r="N12" i="9"/>
  <c r="I12" i="9"/>
  <c r="I36" i="6"/>
  <c r="N4" i="6"/>
  <c r="I4" i="6"/>
  <c r="I27" i="6"/>
  <c r="N29" i="6"/>
  <c r="J32" i="6"/>
  <c r="O29" i="6"/>
  <c r="N34" i="6"/>
  <c r="J27" i="6"/>
  <c r="J35" i="6"/>
  <c r="I32" i="6"/>
  <c r="O34" i="6"/>
  <c r="N39" i="6"/>
  <c r="I39" i="6"/>
  <c r="I31" i="6"/>
  <c r="N26" i="6"/>
  <c r="J36" i="6"/>
  <c r="I33" i="6"/>
  <c r="N30" i="6"/>
  <c r="O39" i="6"/>
  <c r="J39" i="6"/>
  <c r="N6" i="6"/>
  <c r="J31" i="6"/>
  <c r="O28" i="6"/>
  <c r="J28" i="6"/>
  <c r="O33" i="6"/>
  <c r="J33" i="6"/>
  <c r="J26" i="6"/>
  <c r="O26" i="6"/>
  <c r="J37" i="6"/>
  <c r="O37" i="6"/>
  <c r="N38" i="6"/>
  <c r="I38" i="6"/>
  <c r="O30" i="6"/>
  <c r="I37" i="6"/>
  <c r="N37" i="6"/>
  <c r="J38" i="6"/>
  <c r="O38" i="6"/>
  <c r="O18" i="6"/>
  <c r="J18" i="6"/>
  <c r="O19" i="6"/>
  <c r="J19" i="6"/>
  <c r="N24" i="6"/>
  <c r="I24" i="6"/>
  <c r="N8" i="6"/>
  <c r="I8" i="6"/>
  <c r="N16" i="6"/>
  <c r="I16" i="6"/>
  <c r="N25" i="6"/>
  <c r="I25" i="6"/>
  <c r="O16" i="6"/>
  <c r="J16" i="6"/>
  <c r="N7" i="6"/>
  <c r="I7" i="6"/>
  <c r="O20" i="6"/>
  <c r="J20" i="6"/>
  <c r="N22" i="6"/>
  <c r="I22" i="6"/>
  <c r="O6" i="6"/>
  <c r="J6" i="6"/>
  <c r="O11" i="6"/>
  <c r="J11" i="6"/>
  <c r="N23" i="6"/>
  <c r="I23" i="6"/>
  <c r="O7" i="6"/>
  <c r="J7" i="6"/>
  <c r="O10" i="6"/>
  <c r="J10" i="6"/>
  <c r="N10" i="6"/>
  <c r="I10" i="6"/>
  <c r="O21" i="6"/>
  <c r="J21" i="6"/>
  <c r="N20" i="6"/>
  <c r="I20" i="6"/>
  <c r="O14" i="6"/>
  <c r="J14" i="6"/>
  <c r="N21" i="6"/>
  <c r="I21" i="6"/>
  <c r="O15" i="6"/>
  <c r="J15" i="6"/>
  <c r="N9" i="6"/>
  <c r="I9" i="6"/>
  <c r="N5" i="6"/>
  <c r="I5" i="6"/>
  <c r="O22" i="6"/>
  <c r="J22" i="6"/>
  <c r="N18" i="6"/>
  <c r="I18" i="6"/>
  <c r="N11" i="6"/>
  <c r="I11" i="6"/>
  <c r="N19" i="6"/>
  <c r="I19" i="6"/>
  <c r="N12" i="6"/>
  <c r="I12" i="6"/>
  <c r="O5" i="6"/>
  <c r="J5" i="6"/>
  <c r="O23" i="6"/>
  <c r="J23" i="6"/>
  <c r="N13" i="6"/>
  <c r="I13" i="6"/>
  <c r="N17" i="6"/>
  <c r="I17" i="6"/>
  <c r="O13" i="6"/>
  <c r="J13" i="6"/>
  <c r="O24" i="6"/>
  <c r="J24" i="6"/>
  <c r="O12" i="6"/>
  <c r="J12" i="6"/>
  <c r="O8" i="6"/>
  <c r="J8" i="6"/>
  <c r="O17" i="6"/>
  <c r="J17" i="6"/>
  <c r="O25" i="6"/>
  <c r="J25" i="6"/>
  <c r="N14" i="6"/>
  <c r="I14" i="6"/>
  <c r="O9" i="6"/>
  <c r="J9" i="6"/>
  <c r="N15" i="6"/>
  <c r="I15" i="6"/>
</calcChain>
</file>

<file path=xl/sharedStrings.xml><?xml version="1.0" encoding="utf-8"?>
<sst xmlns="http://schemas.openxmlformats.org/spreadsheetml/2006/main" count="102" uniqueCount="73">
  <si>
    <t>EQUIVALENCIAS MILIMOLES</t>
  </si>
  <si>
    <t>EQUIVALENCIAS MILIEQUIVALENTES</t>
  </si>
  <si>
    <t>k</t>
  </si>
  <si>
    <t>h</t>
  </si>
  <si>
    <t>p</t>
  </si>
  <si>
    <t>o</t>
  </si>
  <si>
    <t>na</t>
  </si>
  <si>
    <t>FOSFATO MONOSODICO (mg)</t>
  </si>
  <si>
    <t>FOSFATO DISODICO (mg)</t>
  </si>
  <si>
    <t>FOSFATO MONOPOTASICO (mg)</t>
  </si>
  <si>
    <t>FOSFATO DIPOTASICO (mg)</t>
  </si>
  <si>
    <t>Fosforo Total (mg)</t>
  </si>
  <si>
    <t>SODIO (mmol)</t>
  </si>
  <si>
    <t>FOSFATO (mmol)</t>
  </si>
  <si>
    <t>POTASIO (mmol)</t>
  </si>
  <si>
    <t>SODIO (mEq)</t>
  </si>
  <si>
    <t>POTASIO (mEq)</t>
  </si>
  <si>
    <t>FOSFATO (mEq)</t>
  </si>
  <si>
    <t>FOSFATO DISODICO (mg/mL)</t>
  </si>
  <si>
    <t>FOSFATO MONOPOTASICO (mg/mL)</t>
  </si>
  <si>
    <t>FOSFATO DIPOTASICO (mg/mL)</t>
  </si>
  <si>
    <t>ÁCIDO FOSFÓRICO (mg/mL)</t>
  </si>
  <si>
    <t>Fosforo Total (mg/mL)</t>
  </si>
  <si>
    <t>SODIO (mmol/mL)</t>
  </si>
  <si>
    <t>POTASIO (mmol/mL)</t>
  </si>
  <si>
    <t>FOSFATO (mmol/mL)</t>
  </si>
  <si>
    <t>SODIO (mEq/mL)</t>
  </si>
  <si>
    <t>POTASIO (mEq/mL)</t>
  </si>
  <si>
    <t>FOSFATO (mEq/mL)</t>
  </si>
  <si>
    <t>Sodio Total (mg/mL)</t>
  </si>
  <si>
    <t>Potasio Total (mg/mL)</t>
  </si>
  <si>
    <t>EQUIVALENCIAS MILIGRAMOS</t>
  </si>
  <si>
    <t>FOSFATO (BIPOTASICO + MONOPOTASICO)</t>
  </si>
  <si>
    <t>(2+1,3)g</t>
  </si>
  <si>
    <t>FOSFATO (DISODICO + MONOSODICO)</t>
  </si>
  <si>
    <t>(1,3+0,26)g</t>
  </si>
  <si>
    <t>(0,7+0,4)g</t>
  </si>
  <si>
    <t>FOSFATO (MONOSODICO + DISODICO)</t>
  </si>
  <si>
    <t>(0,26+1,3)g</t>
  </si>
  <si>
    <t>FOSFATO (MONOPOTASICO + DISODICO + MONOSODICO)</t>
  </si>
  <si>
    <t>(155+852+130)mg</t>
  </si>
  <si>
    <t>Libre</t>
  </si>
  <si>
    <t>Comparativo diferentes fosfatos</t>
  </si>
  <si>
    <t xml:space="preserve">Propuestas  para llegar a 50 mg de fosforo </t>
  </si>
  <si>
    <t>Soluciones mas usadas por cuerpo medico</t>
  </si>
  <si>
    <t>Celdas modificables</t>
  </si>
  <si>
    <t>250 mg fosforo sin potasio</t>
  </si>
  <si>
    <t>250 mg fosforo sin Sodio</t>
  </si>
  <si>
    <t>Sodio Total (mg)</t>
  </si>
  <si>
    <t>Potasio Total (mg)</t>
  </si>
  <si>
    <t>500 mg fosforo sin potasio</t>
  </si>
  <si>
    <t>500 mg fosforo sin sodio</t>
  </si>
  <si>
    <t>650 mg  de fosforo sin sodio</t>
  </si>
  <si>
    <t>650 mg de fosforo sin potasio</t>
  </si>
  <si>
    <t>Cantidades mas usadas por cuerpo medico</t>
  </si>
  <si>
    <t>FOSFATO MONOSODICO (mg/mL)</t>
  </si>
  <si>
    <t>x|</t>
  </si>
  <si>
    <t>CITRATO DE POTASIO (mg/mL)</t>
  </si>
  <si>
    <t>CITRATO DE SODIO  (mg/mL)</t>
  </si>
  <si>
    <t>ACIDO CITRICO  (mg/mL)</t>
  </si>
  <si>
    <t>Equivalencias miligramos</t>
  </si>
  <si>
    <t>Equivalencias Milimoles</t>
  </si>
  <si>
    <t>Equivalencias Miliequivalentes</t>
  </si>
  <si>
    <t>Sodio (mg/mL)</t>
  </si>
  <si>
    <t>Potasio (mg/mL)</t>
  </si>
  <si>
    <t>Sodio (mmol/mL)</t>
  </si>
  <si>
    <t>Potasio (mmol/mL)</t>
  </si>
  <si>
    <t>Citrato (mmol/mL)</t>
  </si>
  <si>
    <t>Sodio (mEq/mL)</t>
  </si>
  <si>
    <t>Potasio (mEq/mL)</t>
  </si>
  <si>
    <t xml:space="preserve"> Acido citrico (mEq/mL)</t>
  </si>
  <si>
    <t>Bicarbonato (mEq/mL)</t>
  </si>
  <si>
    <t>Recomendadas por cuerpo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</si>
</sst>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AFB81"/>
        <bgColor indexed="64"/>
      </patternFill>
    </fill>
    <fill>
      <patternFill patternType="solid">
        <fgColor rgb="FFE6FAA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0" fillId="0" borderId="24" xfId="0" applyFill="1" applyBorder="1" applyAlignment="1" applyProtection="1">
      <alignment horizontal="center"/>
      <protection hidden="1"/>
    </xf>
    <xf numFmtId="1" fontId="0" fillId="5" borderId="6" xfId="0" applyNumberFormat="1" applyFill="1" applyBorder="1" applyAlignment="1" applyProtection="1">
      <alignment horizontal="center"/>
      <protection hidden="1"/>
    </xf>
    <xf numFmtId="1" fontId="0" fillId="5" borderId="7" xfId="0" applyNumberFormat="1" applyFill="1" applyBorder="1" applyAlignment="1" applyProtection="1">
      <alignment horizontal="center"/>
      <protection hidden="1"/>
    </xf>
    <xf numFmtId="1" fontId="0" fillId="5" borderId="8" xfId="0" applyNumberFormat="1" applyFill="1" applyBorder="1" applyAlignment="1" applyProtection="1">
      <alignment horizontal="center"/>
      <protection hidden="1"/>
    </xf>
    <xf numFmtId="166" fontId="0" fillId="4" borderId="17" xfId="0" applyNumberFormat="1" applyFill="1" applyBorder="1" applyAlignment="1" applyProtection="1">
      <alignment horizontal="center"/>
      <protection hidden="1"/>
    </xf>
    <xf numFmtId="166" fontId="0" fillId="4" borderId="7" xfId="0" applyNumberFormat="1" applyFill="1" applyBorder="1" applyAlignment="1" applyProtection="1">
      <alignment horizontal="center"/>
      <protection hidden="1"/>
    </xf>
    <xf numFmtId="166" fontId="0" fillId="4" borderId="24" xfId="0" applyNumberFormat="1" applyFill="1" applyBorder="1" applyAlignment="1" applyProtection="1">
      <alignment horizontal="center"/>
      <protection hidden="1"/>
    </xf>
    <xf numFmtId="166" fontId="0" fillId="5" borderId="6" xfId="0" applyNumberFormat="1" applyFill="1" applyBorder="1" applyAlignment="1" applyProtection="1">
      <alignment horizontal="center"/>
      <protection hidden="1"/>
    </xf>
    <xf numFmtId="166" fontId="0" fillId="5" borderId="7" xfId="0" applyNumberFormat="1" applyFill="1" applyBorder="1" applyAlignment="1" applyProtection="1">
      <alignment horizontal="center"/>
      <protection hidden="1"/>
    </xf>
    <xf numFmtId="166" fontId="0" fillId="5" borderId="8" xfId="0" applyNumberForma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1" fontId="0" fillId="5" borderId="9" xfId="0" applyNumberFormat="1" applyFill="1" applyBorder="1" applyAlignment="1" applyProtection="1">
      <alignment horizontal="center"/>
      <protection hidden="1"/>
    </xf>
    <xf numFmtId="1" fontId="0" fillId="5" borderId="1" xfId="0" applyNumberFormat="1" applyFill="1" applyBorder="1" applyAlignment="1" applyProtection="1">
      <alignment horizontal="center"/>
      <protection hidden="1"/>
    </xf>
    <xf numFmtId="1" fontId="0" fillId="5" borderId="10" xfId="0" applyNumberFormat="1" applyFill="1" applyBorder="1" applyAlignment="1" applyProtection="1">
      <alignment horizontal="center"/>
      <protection hidden="1"/>
    </xf>
    <xf numFmtId="166" fontId="0" fillId="4" borderId="2" xfId="0" applyNumberFormat="1" applyFill="1" applyBorder="1" applyAlignment="1" applyProtection="1">
      <alignment horizontal="center"/>
      <protection hidden="1"/>
    </xf>
    <xf numFmtId="166" fontId="0" fillId="4" borderId="1" xfId="0" applyNumberFormat="1" applyFill="1" applyBorder="1" applyAlignment="1" applyProtection="1">
      <alignment horizontal="center"/>
      <protection hidden="1"/>
    </xf>
    <xf numFmtId="166" fontId="0" fillId="4" borderId="3" xfId="0" applyNumberFormat="1" applyFill="1" applyBorder="1" applyAlignment="1" applyProtection="1">
      <alignment horizontal="center"/>
      <protection hidden="1"/>
    </xf>
    <xf numFmtId="166" fontId="0" fillId="5" borderId="9" xfId="0" applyNumberFormat="1" applyFill="1" applyBorder="1" applyAlignment="1" applyProtection="1">
      <alignment horizontal="center"/>
      <protection hidden="1"/>
    </xf>
    <xf numFmtId="166" fontId="0" fillId="5" borderId="1" xfId="0" applyNumberFormat="1" applyFill="1" applyBorder="1" applyAlignment="1" applyProtection="1">
      <alignment horizontal="center"/>
      <protection hidden="1"/>
    </xf>
    <xf numFmtId="166" fontId="0" fillId="5" borderId="10" xfId="0" applyNumberFormat="1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" fontId="0" fillId="5" borderId="12" xfId="0" applyNumberFormat="1" applyFill="1" applyBorder="1" applyAlignment="1" applyProtection="1">
      <alignment horizontal="center"/>
      <protection hidden="1"/>
    </xf>
    <xf numFmtId="1" fontId="0" fillId="5" borderId="13" xfId="0" applyNumberFormat="1" applyFill="1" applyBorder="1" applyAlignment="1" applyProtection="1">
      <alignment horizontal="center"/>
      <protection hidden="1"/>
    </xf>
    <xf numFmtId="166" fontId="0" fillId="4" borderId="18" xfId="0" applyNumberFormat="1" applyFill="1" applyBorder="1" applyAlignment="1" applyProtection="1">
      <alignment horizontal="center"/>
      <protection hidden="1"/>
    </xf>
    <xf numFmtId="166" fontId="0" fillId="4" borderId="12" xfId="0" applyNumberFormat="1" applyFill="1" applyBorder="1" applyAlignment="1" applyProtection="1">
      <alignment horizontal="center"/>
      <protection hidden="1"/>
    </xf>
    <xf numFmtId="166" fontId="0" fillId="4" borderId="16" xfId="0" applyNumberFormat="1" applyFill="1" applyBorder="1" applyAlignment="1" applyProtection="1">
      <alignment horizontal="center"/>
      <protection hidden="1"/>
    </xf>
    <xf numFmtId="166" fontId="0" fillId="5" borderId="11" xfId="0" applyNumberFormat="1" applyFill="1" applyBorder="1" applyAlignment="1" applyProtection="1">
      <alignment horizontal="center"/>
      <protection hidden="1"/>
    </xf>
    <xf numFmtId="166" fontId="0" fillId="5" borderId="12" xfId="0" applyNumberFormat="1" applyFill="1" applyBorder="1" applyAlignment="1" applyProtection="1">
      <alignment horizontal="center"/>
      <protection hidden="1"/>
    </xf>
    <xf numFmtId="166" fontId="0" fillId="5" borderId="13" xfId="0" applyNumberForma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1" fontId="0" fillId="5" borderId="40" xfId="0" applyNumberFormat="1" applyFill="1" applyBorder="1" applyAlignment="1" applyProtection="1">
      <alignment horizontal="center"/>
      <protection hidden="1"/>
    </xf>
    <xf numFmtId="1" fontId="0" fillId="5" borderId="4" xfId="0" applyNumberFormat="1" applyFill="1" applyBorder="1" applyAlignment="1" applyProtection="1">
      <alignment horizontal="center"/>
      <protection hidden="1"/>
    </xf>
    <xf numFmtId="1" fontId="0" fillId="5" borderId="15" xfId="0" applyNumberFormat="1" applyFill="1" applyBorder="1" applyAlignment="1" applyProtection="1">
      <alignment horizontal="center"/>
      <protection hidden="1"/>
    </xf>
    <xf numFmtId="166" fontId="0" fillId="4" borderId="5" xfId="0" applyNumberFormat="1" applyFill="1" applyBorder="1" applyAlignment="1" applyProtection="1">
      <alignment horizontal="center"/>
      <protection hidden="1"/>
    </xf>
    <xf numFmtId="166" fontId="0" fillId="4" borderId="4" xfId="0" applyNumberFormat="1" applyFill="1" applyBorder="1" applyAlignment="1" applyProtection="1">
      <alignment horizontal="center"/>
      <protection hidden="1"/>
    </xf>
    <xf numFmtId="166" fontId="0" fillId="4" borderId="14" xfId="0" applyNumberFormat="1" applyFill="1" applyBorder="1" applyAlignment="1" applyProtection="1">
      <alignment horizontal="center"/>
      <protection hidden="1"/>
    </xf>
    <xf numFmtId="166" fontId="0" fillId="5" borderId="40" xfId="0" applyNumberFormat="1" applyFill="1" applyBorder="1" applyAlignment="1" applyProtection="1">
      <alignment horizontal="center"/>
      <protection hidden="1"/>
    </xf>
    <xf numFmtId="166" fontId="0" fillId="5" borderId="4" xfId="0" applyNumberFormat="1" applyFill="1" applyBorder="1" applyAlignment="1" applyProtection="1">
      <alignment horizontal="center"/>
      <protection hidden="1"/>
    </xf>
    <xf numFmtId="166" fontId="0" fillId="5" borderId="15" xfId="0" applyNumberForma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0" fontId="5" fillId="3" borderId="1" xfId="0" applyFont="1" applyFill="1" applyBorder="1" applyProtection="1">
      <protection hidden="1"/>
    </xf>
    <xf numFmtId="1" fontId="0" fillId="3" borderId="0" xfId="0" applyNumberFormat="1" applyFill="1" applyProtection="1">
      <protection hidden="1"/>
    </xf>
    <xf numFmtId="0" fontId="0" fillId="3" borderId="27" xfId="0" applyFill="1" applyBorder="1" applyAlignment="1" applyProtection="1">
      <alignment horizontal="center"/>
      <protection hidden="1"/>
    </xf>
    <xf numFmtId="165" fontId="0" fillId="3" borderId="26" xfId="0" applyNumberFormat="1" applyFill="1" applyBorder="1" applyProtection="1">
      <protection hidden="1"/>
    </xf>
    <xf numFmtId="164" fontId="0" fillId="3" borderId="26" xfId="0" applyNumberFormat="1" applyFill="1" applyBorder="1" applyProtection="1"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5" xfId="0" applyNumberFormat="1" applyFill="1" applyBorder="1" applyAlignment="1" applyProtection="1">
      <alignment horizontal="center"/>
      <protection hidden="1"/>
    </xf>
    <xf numFmtId="166" fontId="0" fillId="4" borderId="42" xfId="0" applyNumberFormat="1" applyFill="1" applyBorder="1" applyAlignment="1" applyProtection="1">
      <alignment horizontal="center"/>
      <protection hidden="1"/>
    </xf>
    <xf numFmtId="166" fontId="0" fillId="4" borderId="43" xfId="0" applyNumberFormat="1" applyFill="1" applyBorder="1" applyAlignment="1" applyProtection="1">
      <alignment horizontal="center"/>
      <protection hidden="1"/>
    </xf>
    <xf numFmtId="166" fontId="0" fillId="4" borderId="27" xfId="0" applyNumberFormat="1" applyFill="1" applyBorder="1" applyAlignment="1" applyProtection="1">
      <alignment horizontal="center"/>
      <protection hidden="1"/>
    </xf>
    <xf numFmtId="166" fontId="0" fillId="5" borderId="44" xfId="0" applyNumberFormat="1" applyFill="1" applyBorder="1" applyAlignment="1" applyProtection="1">
      <alignment horizontal="center"/>
      <protection hidden="1"/>
    </xf>
    <xf numFmtId="166" fontId="0" fillId="5" borderId="43" xfId="0" applyNumberFormat="1" applyFill="1" applyBorder="1" applyAlignment="1" applyProtection="1">
      <alignment horizontal="center"/>
      <protection hidden="1"/>
    </xf>
    <xf numFmtId="166" fontId="0" fillId="5" borderId="45" xfId="0" applyNumberFormat="1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1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4" fillId="5" borderId="11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1" xfId="0" applyFont="1" applyFill="1" applyBorder="1" applyProtection="1">
      <protection hidden="1"/>
    </xf>
    <xf numFmtId="1" fontId="0" fillId="0" borderId="0" xfId="0" applyNumberFormat="1" applyFill="1" applyProtection="1">
      <protection hidden="1"/>
    </xf>
    <xf numFmtId="0" fontId="0" fillId="0" borderId="27" xfId="0" applyFill="1" applyBorder="1" applyAlignment="1" applyProtection="1">
      <alignment horizontal="center"/>
      <protection hidden="1"/>
    </xf>
    <xf numFmtId="165" fontId="0" fillId="0" borderId="26" xfId="0" applyNumberFormat="1" applyFill="1" applyBorder="1" applyProtection="1">
      <protection hidden="1"/>
    </xf>
    <xf numFmtId="164" fontId="0" fillId="0" borderId="26" xfId="0" applyNumberFormat="1" applyFill="1" applyBorder="1" applyProtection="1">
      <protection hidden="1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6" borderId="28" xfId="0" applyFill="1" applyBorder="1" applyAlignment="1" applyProtection="1">
      <alignment horizontal="center"/>
      <protection hidden="1"/>
    </xf>
    <xf numFmtId="0" fontId="2" fillId="6" borderId="36" xfId="0" applyFont="1" applyFill="1" applyBorder="1" applyAlignment="1" applyProtection="1">
      <alignment horizontal="center" vertical="center" wrapText="1"/>
      <protection hidden="1"/>
    </xf>
    <xf numFmtId="0" fontId="2" fillId="6" borderId="25" xfId="0" applyFont="1" applyFill="1" applyBorder="1" applyAlignment="1" applyProtection="1">
      <alignment horizontal="center" vertical="center" wrapText="1"/>
      <protection hidden="1"/>
    </xf>
    <xf numFmtId="0" fontId="2" fillId="6" borderId="31" xfId="0" applyFont="1" applyFill="1" applyBorder="1" applyAlignment="1" applyProtection="1">
      <alignment horizontal="center" vertical="center" wrapText="1"/>
      <protection hidden="1"/>
    </xf>
    <xf numFmtId="1" fontId="0" fillId="6" borderId="33" xfId="0" applyNumberFormat="1" applyFill="1" applyBorder="1" applyAlignment="1" applyProtection="1">
      <alignment horizontal="center"/>
      <protection hidden="1"/>
    </xf>
    <xf numFmtId="1" fontId="0" fillId="6" borderId="34" xfId="0" applyNumberFormat="1" applyFill="1" applyBorder="1" applyAlignment="1" applyProtection="1">
      <alignment horizontal="center"/>
      <protection hidden="1"/>
    </xf>
    <xf numFmtId="1" fontId="0" fillId="6" borderId="7" xfId="0" applyNumberFormat="1" applyFill="1" applyBorder="1" applyAlignment="1" applyProtection="1">
      <alignment horizontal="center"/>
      <protection hidden="1"/>
    </xf>
    <xf numFmtId="1" fontId="0" fillId="6" borderId="8" xfId="0" applyNumberFormat="1" applyFill="1" applyBorder="1" applyAlignment="1" applyProtection="1">
      <alignment horizontal="center"/>
      <protection hidden="1"/>
    </xf>
    <xf numFmtId="1" fontId="0" fillId="6" borderId="1" xfId="0" applyNumberFormat="1" applyFill="1" applyBorder="1" applyAlignment="1" applyProtection="1">
      <alignment horizontal="center"/>
      <protection hidden="1"/>
    </xf>
    <xf numFmtId="1" fontId="0" fillId="6" borderId="10" xfId="0" applyNumberFormat="1" applyFill="1" applyBorder="1" applyAlignment="1" applyProtection="1">
      <alignment horizontal="center"/>
      <protection hidden="1"/>
    </xf>
    <xf numFmtId="1" fontId="0" fillId="6" borderId="12" xfId="0" applyNumberFormat="1" applyFill="1" applyBorder="1" applyAlignment="1" applyProtection="1">
      <alignment horizontal="center"/>
      <protection hidden="1"/>
    </xf>
    <xf numFmtId="1" fontId="0" fillId="6" borderId="13" xfId="0" applyNumberFormat="1" applyFill="1" applyBorder="1" applyAlignment="1" applyProtection="1">
      <alignment horizontal="center"/>
      <protection hidden="1"/>
    </xf>
    <xf numFmtId="1" fontId="0" fillId="6" borderId="4" xfId="0" applyNumberFormat="1" applyFill="1" applyBorder="1" applyAlignment="1" applyProtection="1">
      <alignment horizontal="center"/>
      <protection hidden="1"/>
    </xf>
    <xf numFmtId="1" fontId="0" fillId="6" borderId="15" xfId="0" applyNumberFormat="1" applyFill="1" applyBorder="1" applyAlignment="1" applyProtection="1">
      <alignment horizontal="center"/>
      <protection hidden="1"/>
    </xf>
    <xf numFmtId="1" fontId="0" fillId="6" borderId="25" xfId="0" applyNumberFormat="1" applyFill="1" applyBorder="1" applyAlignment="1" applyProtection="1">
      <alignment horizontal="center"/>
      <protection hidden="1"/>
    </xf>
    <xf numFmtId="1" fontId="0" fillId="6" borderId="31" xfId="0" applyNumberFormat="1" applyFill="1" applyBorder="1" applyAlignment="1" applyProtection="1">
      <alignment horizontal="center"/>
      <protection hidden="1"/>
    </xf>
    <xf numFmtId="0" fontId="4" fillId="6" borderId="36" xfId="0" applyFont="1" applyFill="1" applyBorder="1" applyAlignment="1" applyProtection="1">
      <alignment horizontal="center" vertical="center" wrapText="1"/>
      <protection hidden="1"/>
    </xf>
    <xf numFmtId="0" fontId="4" fillId="6" borderId="25" xfId="0" applyFont="1" applyFill="1" applyBorder="1" applyAlignment="1" applyProtection="1">
      <alignment horizontal="center" vertical="center" wrapText="1"/>
      <protection hidden="1"/>
    </xf>
    <xf numFmtId="0" fontId="4" fillId="6" borderId="31" xfId="0" applyFont="1" applyFill="1" applyBorder="1" applyAlignment="1" applyProtection="1">
      <alignment horizontal="center" vertical="center" wrapText="1"/>
      <protection hidden="1"/>
    </xf>
    <xf numFmtId="166" fontId="0" fillId="6" borderId="32" xfId="0" applyNumberFormat="1" applyFill="1" applyBorder="1" applyAlignment="1" applyProtection="1">
      <alignment horizontal="center"/>
      <protection hidden="1"/>
    </xf>
    <xf numFmtId="166" fontId="0" fillId="6" borderId="33" xfId="0" applyNumberFormat="1" applyFill="1" applyBorder="1" applyAlignment="1" applyProtection="1">
      <alignment horizontal="center"/>
      <protection hidden="1"/>
    </xf>
    <xf numFmtId="166" fontId="0" fillId="6" borderId="34" xfId="0" applyNumberFormat="1" applyFill="1" applyBorder="1" applyAlignment="1" applyProtection="1">
      <alignment horizontal="center"/>
      <protection hidden="1"/>
    </xf>
    <xf numFmtId="166" fontId="0" fillId="6" borderId="17" xfId="0" applyNumberFormat="1" applyFill="1" applyBorder="1" applyAlignment="1" applyProtection="1">
      <alignment horizontal="center"/>
      <protection hidden="1"/>
    </xf>
    <xf numFmtId="166" fontId="0" fillId="6" borderId="7" xfId="0" applyNumberFormat="1" applyFill="1" applyBorder="1" applyAlignment="1" applyProtection="1">
      <alignment horizontal="center"/>
      <protection hidden="1"/>
    </xf>
    <xf numFmtId="166" fontId="0" fillId="6" borderId="8" xfId="0" applyNumberFormat="1" applyFill="1" applyBorder="1" applyAlignment="1" applyProtection="1">
      <alignment horizontal="center"/>
      <protection hidden="1"/>
    </xf>
    <xf numFmtId="166" fontId="0" fillId="6" borderId="2" xfId="0" applyNumberFormat="1" applyFill="1" applyBorder="1" applyAlignment="1" applyProtection="1">
      <alignment horizontal="center"/>
      <protection hidden="1"/>
    </xf>
    <xf numFmtId="166" fontId="0" fillId="6" borderId="1" xfId="0" applyNumberFormat="1" applyFill="1" applyBorder="1" applyAlignment="1" applyProtection="1">
      <alignment horizontal="center"/>
      <protection hidden="1"/>
    </xf>
    <xf numFmtId="166" fontId="0" fillId="6" borderId="10" xfId="0" applyNumberFormat="1" applyFill="1" applyBorder="1" applyAlignment="1" applyProtection="1">
      <alignment horizontal="center"/>
      <protection hidden="1"/>
    </xf>
    <xf numFmtId="166" fontId="0" fillId="6" borderId="18" xfId="0" applyNumberFormat="1" applyFill="1" applyBorder="1" applyAlignment="1" applyProtection="1">
      <alignment horizontal="center"/>
      <protection hidden="1"/>
    </xf>
    <xf numFmtId="166" fontId="0" fillId="6" borderId="12" xfId="0" applyNumberFormat="1" applyFill="1" applyBorder="1" applyAlignment="1" applyProtection="1">
      <alignment horizontal="center"/>
      <protection hidden="1"/>
    </xf>
    <xf numFmtId="166" fontId="0" fillId="6" borderId="13" xfId="0" applyNumberFormat="1" applyFill="1" applyBorder="1" applyAlignment="1" applyProtection="1">
      <alignment horizontal="center"/>
      <protection hidden="1"/>
    </xf>
    <xf numFmtId="166" fontId="0" fillId="6" borderId="5" xfId="0" applyNumberFormat="1" applyFill="1" applyBorder="1" applyAlignment="1" applyProtection="1">
      <alignment horizontal="center"/>
      <protection hidden="1"/>
    </xf>
    <xf numFmtId="166" fontId="0" fillId="6" borderId="4" xfId="0" applyNumberFormat="1" applyFill="1" applyBorder="1" applyAlignment="1" applyProtection="1">
      <alignment horizontal="center"/>
      <protection hidden="1"/>
    </xf>
    <xf numFmtId="166" fontId="0" fillId="6" borderId="15" xfId="0" applyNumberFormat="1" applyFill="1" applyBorder="1" applyAlignment="1" applyProtection="1">
      <alignment horizontal="center"/>
      <protection hidden="1"/>
    </xf>
    <xf numFmtId="166" fontId="0" fillId="6" borderId="30" xfId="0" applyNumberFormat="1" applyFill="1" applyBorder="1" applyAlignment="1" applyProtection="1">
      <alignment horizontal="center"/>
      <protection hidden="1"/>
    </xf>
    <xf numFmtId="166" fontId="0" fillId="6" borderId="25" xfId="0" applyNumberFormat="1" applyFill="1" applyBorder="1" applyAlignment="1" applyProtection="1">
      <alignment horizontal="center"/>
      <protection hidden="1"/>
    </xf>
    <xf numFmtId="166" fontId="0" fillId="6" borderId="31" xfId="0" applyNumberFormat="1" applyFill="1" applyBorder="1" applyAlignment="1" applyProtection="1">
      <alignment horizontal="center"/>
      <protection hidden="1"/>
    </xf>
    <xf numFmtId="0" fontId="4" fillId="7" borderId="30" xfId="0" applyFont="1" applyFill="1" applyBorder="1" applyAlignment="1" applyProtection="1">
      <alignment horizontal="center" vertical="center" wrapText="1"/>
      <protection hidden="1"/>
    </xf>
    <xf numFmtId="0" fontId="4" fillId="7" borderId="25" xfId="0" applyFont="1" applyFill="1" applyBorder="1" applyAlignment="1" applyProtection="1">
      <alignment horizontal="center" vertical="center" wrapText="1"/>
      <protection hidden="1"/>
    </xf>
    <xf numFmtId="0" fontId="4" fillId="7" borderId="26" xfId="0" applyFont="1" applyFill="1" applyBorder="1" applyAlignment="1" applyProtection="1">
      <alignment horizontal="center" vertical="center" wrapText="1"/>
      <protection hidden="1"/>
    </xf>
    <xf numFmtId="166" fontId="0" fillId="7" borderId="38" xfId="0" applyNumberFormat="1" applyFill="1" applyBorder="1" applyAlignment="1" applyProtection="1">
      <alignment horizontal="center"/>
      <protection hidden="1"/>
    </xf>
    <xf numFmtId="166" fontId="0" fillId="7" borderId="33" xfId="0" applyNumberFormat="1" applyFill="1" applyBorder="1" applyAlignment="1" applyProtection="1">
      <alignment horizontal="center"/>
      <protection hidden="1"/>
    </xf>
    <xf numFmtId="166" fontId="0" fillId="7" borderId="37" xfId="0" applyNumberFormat="1" applyFill="1" applyBorder="1" applyAlignment="1" applyProtection="1">
      <alignment horizontal="center"/>
      <protection hidden="1"/>
    </xf>
    <xf numFmtId="166" fontId="0" fillId="7" borderId="17" xfId="0" applyNumberFormat="1" applyFill="1" applyBorder="1" applyAlignment="1" applyProtection="1">
      <alignment horizontal="center"/>
      <protection hidden="1"/>
    </xf>
    <xf numFmtId="166" fontId="0" fillId="7" borderId="7" xfId="0" applyNumberFormat="1" applyFill="1" applyBorder="1" applyAlignment="1" applyProtection="1">
      <alignment horizontal="center"/>
      <protection hidden="1"/>
    </xf>
    <xf numFmtId="166" fontId="0" fillId="7" borderId="2" xfId="0" applyNumberFormat="1" applyFill="1" applyBorder="1" applyAlignment="1" applyProtection="1">
      <alignment horizontal="center"/>
      <protection hidden="1"/>
    </xf>
    <xf numFmtId="166" fontId="0" fillId="7" borderId="1" xfId="0" applyNumberFormat="1" applyFill="1" applyBorder="1" applyAlignment="1" applyProtection="1">
      <alignment horizontal="center"/>
      <protection hidden="1"/>
    </xf>
    <xf numFmtId="166" fontId="0" fillId="7" borderId="18" xfId="0" applyNumberFormat="1" applyFill="1" applyBorder="1" applyAlignment="1" applyProtection="1">
      <alignment horizontal="center"/>
      <protection hidden="1"/>
    </xf>
    <xf numFmtId="166" fontId="0" fillId="7" borderId="12" xfId="0" applyNumberFormat="1" applyFill="1" applyBorder="1" applyAlignment="1" applyProtection="1">
      <alignment horizontal="center"/>
      <protection hidden="1"/>
    </xf>
    <xf numFmtId="166" fontId="0" fillId="7" borderId="5" xfId="0" applyNumberFormat="1" applyFill="1" applyBorder="1" applyAlignment="1" applyProtection="1">
      <alignment horizontal="center"/>
      <protection hidden="1"/>
    </xf>
    <xf numFmtId="166" fontId="0" fillId="7" borderId="4" xfId="0" applyNumberFormat="1" applyFill="1" applyBorder="1" applyAlignment="1" applyProtection="1">
      <alignment horizontal="center"/>
      <protection hidden="1"/>
    </xf>
    <xf numFmtId="166" fontId="0" fillId="7" borderId="30" xfId="0" applyNumberFormat="1" applyFill="1" applyBorder="1" applyAlignment="1" applyProtection="1">
      <alignment horizontal="center"/>
      <protection hidden="1"/>
    </xf>
    <xf numFmtId="166" fontId="0" fillId="7" borderId="25" xfId="0" applyNumberForma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8" borderId="0" xfId="0" applyFill="1" applyAlignment="1" applyProtection="1">
      <alignment wrapText="1"/>
      <protection hidden="1"/>
    </xf>
    <xf numFmtId="0" fontId="6" fillId="9" borderId="11" xfId="0" applyFont="1" applyFill="1" applyBorder="1" applyAlignment="1" applyProtection="1">
      <alignment horizontal="center" vertical="center" wrapText="1"/>
      <protection hidden="1"/>
    </xf>
    <xf numFmtId="0" fontId="6" fillId="9" borderId="13" xfId="0" applyFont="1" applyFill="1" applyBorder="1" applyAlignment="1" applyProtection="1">
      <alignment horizontal="center" vertical="center" wrapText="1"/>
      <protection hidden="1"/>
    </xf>
    <xf numFmtId="0" fontId="7" fillId="10" borderId="11" xfId="0" applyFont="1" applyFill="1" applyBorder="1" applyAlignment="1" applyProtection="1">
      <alignment horizontal="center" vertical="center" wrapText="1"/>
      <protection hidden="1"/>
    </xf>
    <xf numFmtId="0" fontId="7" fillId="10" borderId="12" xfId="0" applyFont="1" applyFill="1" applyBorder="1" applyAlignment="1" applyProtection="1">
      <alignment horizontal="center" vertical="center" wrapText="1"/>
      <protection hidden="1"/>
    </xf>
    <xf numFmtId="0" fontId="7" fillId="10" borderId="13" xfId="0" applyFont="1" applyFill="1" applyBorder="1" applyAlignment="1" applyProtection="1">
      <alignment vertical="center" wrapText="1"/>
      <protection hidden="1"/>
    </xf>
    <xf numFmtId="0" fontId="6" fillId="9" borderId="12" xfId="0" applyFont="1" applyFill="1" applyBorder="1" applyAlignment="1" applyProtection="1">
      <alignment horizontal="center" vertical="center" wrapText="1"/>
      <protection hidden="1"/>
    </xf>
    <xf numFmtId="0" fontId="6" fillId="9" borderId="12" xfId="0" applyFont="1" applyFill="1" applyBorder="1" applyAlignment="1" applyProtection="1">
      <alignment vertical="center" wrapText="1"/>
      <protection hidden="1"/>
    </xf>
    <xf numFmtId="0" fontId="6" fillId="9" borderId="13" xfId="0" applyFont="1" applyFill="1" applyBorder="1" applyAlignment="1" applyProtection="1">
      <alignment vertical="center" wrapText="1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8" fillId="2" borderId="32" xfId="0" applyFont="1" applyFill="1" applyBorder="1" applyAlignment="1" applyProtection="1">
      <alignment horizontal="center"/>
      <protection locked="0"/>
    </xf>
    <xf numFmtId="0" fontId="8" fillId="2" borderId="33" xfId="0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 applyProtection="1">
      <alignment horizontal="center"/>
      <protection locked="0"/>
    </xf>
    <xf numFmtId="1" fontId="9" fillId="9" borderId="32" xfId="0" applyNumberFormat="1" applyFont="1" applyFill="1" applyBorder="1" applyAlignment="1" applyProtection="1">
      <alignment horizontal="center" vertical="center"/>
      <protection hidden="1"/>
    </xf>
    <xf numFmtId="1" fontId="9" fillId="9" borderId="34" xfId="0" applyNumberFormat="1" applyFont="1" applyFill="1" applyBorder="1" applyAlignment="1" applyProtection="1">
      <alignment horizontal="center" vertical="center"/>
      <protection hidden="1"/>
    </xf>
    <xf numFmtId="166" fontId="10" fillId="10" borderId="32" xfId="0" applyNumberFormat="1" applyFont="1" applyFill="1" applyBorder="1" applyAlignment="1" applyProtection="1">
      <alignment horizontal="center"/>
      <protection hidden="1"/>
    </xf>
    <xf numFmtId="166" fontId="10" fillId="10" borderId="33" xfId="0" applyNumberFormat="1" applyFont="1" applyFill="1" applyBorder="1" applyAlignment="1" applyProtection="1">
      <alignment horizontal="center"/>
      <protection hidden="1"/>
    </xf>
    <xf numFmtId="166" fontId="10" fillId="10" borderId="34" xfId="0" applyNumberFormat="1" applyFont="1" applyFill="1" applyBorder="1" applyAlignment="1" applyProtection="1">
      <alignment horizontal="center"/>
      <protection hidden="1"/>
    </xf>
    <xf numFmtId="166" fontId="9" fillId="9" borderId="32" xfId="0" applyNumberFormat="1" applyFont="1" applyFill="1" applyBorder="1" applyAlignment="1" applyProtection="1">
      <alignment horizontal="center"/>
      <protection hidden="1"/>
    </xf>
    <xf numFmtId="166" fontId="9" fillId="9" borderId="33" xfId="0" applyNumberFormat="1" applyFont="1" applyFill="1" applyBorder="1" applyAlignment="1" applyProtection="1">
      <alignment horizontal="center"/>
      <protection hidden="1"/>
    </xf>
    <xf numFmtId="166" fontId="9" fillId="9" borderId="34" xfId="0" applyNumberFormat="1" applyFont="1" applyFill="1" applyBorder="1" applyAlignment="1" applyProtection="1">
      <alignment horizontal="center"/>
      <protection hidden="1"/>
    </xf>
    <xf numFmtId="0" fontId="11" fillId="0" borderId="40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15" xfId="0" applyFont="1" applyFill="1" applyBorder="1" applyAlignment="1" applyProtection="1">
      <alignment horizontal="center"/>
      <protection hidden="1"/>
    </xf>
    <xf numFmtId="1" fontId="12" fillId="9" borderId="40" xfId="0" applyNumberFormat="1" applyFont="1" applyFill="1" applyBorder="1" applyAlignment="1" applyProtection="1">
      <alignment horizontal="center" vertical="center"/>
      <protection hidden="1"/>
    </xf>
    <xf numFmtId="1" fontId="12" fillId="9" borderId="15" xfId="0" applyNumberFormat="1" applyFont="1" applyFill="1" applyBorder="1" applyAlignment="1" applyProtection="1">
      <alignment horizontal="center" vertical="center"/>
      <protection hidden="1"/>
    </xf>
    <xf numFmtId="166" fontId="11" fillId="10" borderId="40" xfId="0" applyNumberFormat="1" applyFont="1" applyFill="1" applyBorder="1" applyAlignment="1" applyProtection="1">
      <alignment horizontal="center"/>
      <protection hidden="1"/>
    </xf>
    <xf numFmtId="166" fontId="11" fillId="10" borderId="4" xfId="0" applyNumberFormat="1" applyFont="1" applyFill="1" applyBorder="1" applyAlignment="1" applyProtection="1">
      <alignment horizontal="center"/>
      <protection hidden="1"/>
    </xf>
    <xf numFmtId="166" fontId="11" fillId="10" borderId="15" xfId="0" applyNumberFormat="1" applyFont="1" applyFill="1" applyBorder="1" applyAlignment="1" applyProtection="1">
      <alignment horizontal="center"/>
      <protection hidden="1"/>
    </xf>
    <xf numFmtId="166" fontId="12" fillId="9" borderId="40" xfId="0" applyNumberFormat="1" applyFont="1" applyFill="1" applyBorder="1" applyAlignment="1" applyProtection="1">
      <alignment horizontal="center"/>
      <protection hidden="1"/>
    </xf>
    <xf numFmtId="166" fontId="12" fillId="9" borderId="4" xfId="0" applyNumberFormat="1" applyFont="1" applyFill="1" applyBorder="1" applyAlignment="1" applyProtection="1">
      <alignment horizontal="center"/>
      <protection hidden="1"/>
    </xf>
    <xf numFmtId="166" fontId="12" fillId="9" borderId="15" xfId="0" applyNumberFormat="1" applyFont="1" applyFill="1" applyBorder="1" applyAlignment="1" applyProtection="1">
      <alignment horizontal="center"/>
      <protection hidden="1"/>
    </xf>
    <xf numFmtId="0" fontId="11" fillId="0" borderId="9" xfId="0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1" fontId="12" fillId="9" borderId="9" xfId="0" applyNumberFormat="1" applyFont="1" applyFill="1" applyBorder="1" applyAlignment="1" applyProtection="1">
      <alignment horizontal="center" vertical="center"/>
      <protection hidden="1"/>
    </xf>
    <xf numFmtId="1" fontId="12" fillId="9" borderId="10" xfId="0" applyNumberFormat="1" applyFont="1" applyFill="1" applyBorder="1" applyAlignment="1" applyProtection="1">
      <alignment horizontal="center" vertical="center"/>
      <protection hidden="1"/>
    </xf>
    <xf numFmtId="166" fontId="11" fillId="10" borderId="9" xfId="0" applyNumberFormat="1" applyFont="1" applyFill="1" applyBorder="1" applyAlignment="1" applyProtection="1">
      <alignment horizontal="center"/>
      <protection hidden="1"/>
    </xf>
    <xf numFmtId="166" fontId="11" fillId="10" borderId="1" xfId="0" applyNumberFormat="1" applyFont="1" applyFill="1" applyBorder="1" applyAlignment="1" applyProtection="1">
      <alignment horizontal="center"/>
      <protection hidden="1"/>
    </xf>
    <xf numFmtId="166" fontId="11" fillId="10" borderId="10" xfId="0" applyNumberFormat="1" applyFont="1" applyFill="1" applyBorder="1" applyAlignment="1" applyProtection="1">
      <alignment horizontal="center"/>
      <protection hidden="1"/>
    </xf>
    <xf numFmtId="166" fontId="12" fillId="9" borderId="9" xfId="0" applyNumberFormat="1" applyFont="1" applyFill="1" applyBorder="1" applyAlignment="1" applyProtection="1">
      <alignment horizontal="center"/>
      <protection hidden="1"/>
    </xf>
    <xf numFmtId="166" fontId="12" fillId="9" borderId="1" xfId="0" applyNumberFormat="1" applyFont="1" applyFill="1" applyBorder="1" applyAlignment="1" applyProtection="1">
      <alignment horizontal="center"/>
      <protection hidden="1"/>
    </xf>
    <xf numFmtId="166" fontId="12" fillId="9" borderId="10" xfId="0" applyNumberFormat="1" applyFont="1" applyFill="1" applyBorder="1" applyAlignment="1" applyProtection="1">
      <alignment horizontal="center"/>
      <protection hidden="1"/>
    </xf>
    <xf numFmtId="0" fontId="11" fillId="0" borderId="11" xfId="0" applyFont="1" applyFill="1" applyBorder="1" applyAlignment="1" applyProtection="1">
      <alignment horizontal="center"/>
      <protection hidden="1"/>
    </xf>
    <xf numFmtId="0" fontId="11" fillId="0" borderId="12" xfId="0" applyFon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1" fontId="12" fillId="9" borderId="11" xfId="0" applyNumberFormat="1" applyFont="1" applyFill="1" applyBorder="1" applyAlignment="1" applyProtection="1">
      <alignment horizontal="center" vertical="center"/>
      <protection hidden="1"/>
    </xf>
    <xf numFmtId="1" fontId="12" fillId="9" borderId="13" xfId="0" applyNumberFormat="1" applyFont="1" applyFill="1" applyBorder="1" applyAlignment="1" applyProtection="1">
      <alignment horizontal="center" vertical="center"/>
      <protection hidden="1"/>
    </xf>
    <xf numFmtId="166" fontId="11" fillId="10" borderId="11" xfId="0" applyNumberFormat="1" applyFont="1" applyFill="1" applyBorder="1" applyAlignment="1" applyProtection="1">
      <alignment horizontal="center"/>
      <protection hidden="1"/>
    </xf>
    <xf numFmtId="166" fontId="11" fillId="10" borderId="12" xfId="0" applyNumberFormat="1" applyFont="1" applyFill="1" applyBorder="1" applyAlignment="1" applyProtection="1">
      <alignment horizontal="center"/>
      <protection hidden="1"/>
    </xf>
    <xf numFmtId="166" fontId="11" fillId="10" borderId="13" xfId="0" applyNumberFormat="1" applyFont="1" applyFill="1" applyBorder="1" applyAlignment="1" applyProtection="1">
      <alignment horizontal="center"/>
      <protection hidden="1"/>
    </xf>
    <xf numFmtId="166" fontId="12" fillId="9" borderId="11" xfId="0" applyNumberFormat="1" applyFont="1" applyFill="1" applyBorder="1" applyAlignment="1" applyProtection="1">
      <alignment horizontal="center"/>
      <protection hidden="1"/>
    </xf>
    <xf numFmtId="166" fontId="12" fillId="9" borderId="12" xfId="0" applyNumberFormat="1" applyFont="1" applyFill="1" applyBorder="1" applyAlignment="1" applyProtection="1">
      <alignment horizontal="center"/>
      <protection hidden="1"/>
    </xf>
    <xf numFmtId="166" fontId="12" fillId="9" borderId="13" xfId="0" applyNumberFormat="1" applyFont="1" applyFill="1" applyBorder="1" applyAlignment="1" applyProtection="1">
      <alignment horizontal="center"/>
      <protection hidden="1"/>
    </xf>
    <xf numFmtId="0" fontId="1" fillId="8" borderId="0" xfId="0" applyFont="1" applyFill="1" applyProtection="1">
      <protection hidden="1"/>
    </xf>
    <xf numFmtId="0" fontId="0" fillId="8" borderId="0" xfId="0" applyFill="1" applyBorder="1" applyProtection="1">
      <protection hidden="1"/>
    </xf>
    <xf numFmtId="0" fontId="0" fillId="8" borderId="27" xfId="0" applyFill="1" applyBorder="1" applyProtection="1">
      <protection hidden="1"/>
    </xf>
    <xf numFmtId="165" fontId="0" fillId="8" borderId="26" xfId="0" applyNumberFormat="1" applyFill="1" applyBorder="1" applyProtection="1">
      <protection hidden="1"/>
    </xf>
    <xf numFmtId="164" fontId="0" fillId="8" borderId="26" xfId="0" applyNumberFormat="1" applyFill="1" applyBorder="1" applyProtection="1">
      <protection hidden="1"/>
    </xf>
    <xf numFmtId="0" fontId="4" fillId="6" borderId="23" xfId="0" applyFont="1" applyFill="1" applyBorder="1" applyAlignment="1" applyProtection="1">
      <alignment horizontal="center" vertical="center"/>
      <protection hidden="1"/>
    </xf>
    <xf numFmtId="0" fontId="4" fillId="6" borderId="29" xfId="0" applyFont="1" applyFill="1" applyBorder="1" applyAlignment="1" applyProtection="1">
      <alignment horizontal="center" vertical="center"/>
      <protection hidden="1"/>
    </xf>
    <xf numFmtId="0" fontId="4" fillId="6" borderId="35" xfId="0" applyFont="1" applyFill="1" applyBorder="1" applyAlignment="1" applyProtection="1">
      <alignment horizontal="center" vertical="center"/>
      <protection hidden="1"/>
    </xf>
    <xf numFmtId="0" fontId="4" fillId="7" borderId="2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6" borderId="19" xfId="0" applyFill="1" applyBorder="1" applyAlignment="1" applyProtection="1">
      <alignment horizontal="center" vertical="center" wrapText="1"/>
      <protection hidden="1"/>
    </xf>
    <xf numFmtId="0" fontId="0" fillId="6" borderId="41" xfId="0" applyFill="1" applyBorder="1" applyAlignment="1" applyProtection="1">
      <alignment horizontal="center" vertical="center" wrapText="1"/>
      <protection hidden="1"/>
    </xf>
    <xf numFmtId="0" fontId="0" fillId="6" borderId="20" xfId="0" applyFill="1" applyBorder="1" applyAlignment="1" applyProtection="1">
      <alignment horizontal="center" vertical="center" wrapText="1"/>
      <protection hidden="1"/>
    </xf>
    <xf numFmtId="0" fontId="1" fillId="8" borderId="22" xfId="0" applyFont="1" applyFill="1" applyBorder="1" applyAlignment="1" applyProtection="1">
      <alignment horizontal="center" vertical="center" wrapText="1"/>
      <protection hidden="1"/>
    </xf>
    <xf numFmtId="0" fontId="1" fillId="8" borderId="39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3" fillId="6" borderId="41" xfId="0" applyFont="1" applyFill="1" applyBorder="1" applyAlignment="1" applyProtection="1">
      <alignment horizontal="center" vertical="center" wrapText="1"/>
      <protection hidden="1"/>
    </xf>
    <xf numFmtId="0" fontId="0" fillId="4" borderId="19" xfId="0" applyFill="1" applyBorder="1" applyAlignment="1" applyProtection="1">
      <alignment horizontal="center" vertical="center" wrapText="1"/>
      <protection hidden="1"/>
    </xf>
    <xf numFmtId="0" fontId="0" fillId="4" borderId="41" xfId="0" applyFill="1" applyBorder="1" applyAlignment="1" applyProtection="1">
      <alignment horizontal="center" vertical="center" wrapText="1"/>
      <protection hidden="1"/>
    </xf>
    <xf numFmtId="0" fontId="0" fillId="4" borderId="20" xfId="0" applyFill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hidden="1"/>
    </xf>
    <xf numFmtId="0" fontId="4" fillId="4" borderId="29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0" fontId="4" fillId="5" borderId="29" xfId="0" applyFont="1" applyFill="1" applyBorder="1" applyAlignment="1" applyProtection="1">
      <alignment horizontal="center" vertical="center"/>
      <protection hidden="1"/>
    </xf>
    <xf numFmtId="0" fontId="4" fillId="5" borderId="35" xfId="0" applyFont="1" applyFill="1" applyBorder="1" applyAlignment="1" applyProtection="1">
      <alignment horizontal="center" vertical="center"/>
      <protection hidden="1"/>
    </xf>
    <xf numFmtId="0" fontId="1" fillId="8" borderId="21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47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6" fillId="9" borderId="6" xfId="0" applyFont="1" applyFill="1" applyBorder="1" applyAlignment="1" applyProtection="1">
      <alignment horizontal="center"/>
      <protection hidden="1"/>
    </xf>
    <xf numFmtId="0" fontId="6" fillId="9" borderId="8" xfId="0" applyFont="1" applyFill="1" applyBorder="1" applyAlignment="1" applyProtection="1">
      <alignment horizontal="center"/>
      <protection hidden="1"/>
    </xf>
    <xf numFmtId="0" fontId="7" fillId="10" borderId="6" xfId="0" applyFont="1" applyFill="1" applyBorder="1" applyAlignment="1" applyProtection="1">
      <alignment horizontal="center" vertical="center"/>
      <protection hidden="1"/>
    </xf>
    <xf numFmtId="0" fontId="7" fillId="10" borderId="7" xfId="0" applyFont="1" applyFill="1" applyBorder="1" applyAlignment="1" applyProtection="1">
      <alignment horizontal="center" vertical="center"/>
      <protection hidden="1"/>
    </xf>
    <xf numFmtId="0" fontId="7" fillId="10" borderId="8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6" fillId="9" borderId="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FAA4"/>
      <color rgb="FF8AF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76200</xdr:rowOff>
    </xdr:from>
    <xdr:to>
      <xdr:col>1</xdr:col>
      <xdr:colOff>1042035</xdr:colOff>
      <xdr:row>2</xdr:row>
      <xdr:rowOff>193301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5DB4D0-D8FC-430F-A314-4BF359D4A3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93" t="42715" r="27444" b="34497"/>
        <a:stretch/>
      </xdr:blipFill>
      <xdr:spPr>
        <a:xfrm>
          <a:off x="114300" y="276225"/>
          <a:ext cx="1499235" cy="440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66675</xdr:rowOff>
    </xdr:from>
    <xdr:to>
      <xdr:col>1</xdr:col>
      <xdr:colOff>1022985</xdr:colOff>
      <xdr:row>2</xdr:row>
      <xdr:rowOff>183776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18BFE5-0885-40BB-A907-6DE7F9F883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93" t="42715" r="27444" b="34497"/>
        <a:stretch/>
      </xdr:blipFill>
      <xdr:spPr>
        <a:xfrm>
          <a:off x="95250" y="266700"/>
          <a:ext cx="1499235" cy="440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149599</xdr:rowOff>
    </xdr:from>
    <xdr:to>
      <xdr:col>1</xdr:col>
      <xdr:colOff>1537335</xdr:colOff>
      <xdr:row>3</xdr:row>
      <xdr:rowOff>400050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CB9715-A1CD-43D1-8C48-B7B9BF4DC0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93" t="42715" r="27444" b="34497"/>
        <a:stretch/>
      </xdr:blipFill>
      <xdr:spPr>
        <a:xfrm>
          <a:off x="409575" y="540124"/>
          <a:ext cx="1499235" cy="440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829E-4254-4869-993D-4167E489EF73}">
  <dimension ref="A1:Q37"/>
  <sheetViews>
    <sheetView tabSelected="1" zoomScaleNormal="100" workbookViewId="0">
      <selection activeCell="Q10" sqref="Q10"/>
    </sheetView>
  </sheetViews>
  <sheetFormatPr baseColWidth="10" defaultColWidth="11.5" defaultRowHeight="15" x14ac:dyDescent="0.2"/>
  <cols>
    <col min="1" max="1" width="8.5" style="148" customWidth="1"/>
    <col min="2" max="2" width="16.33203125" style="54" customWidth="1"/>
    <col min="3" max="3" width="10.1640625" style="1" customWidth="1"/>
    <col min="4" max="4" width="9.5" style="1" customWidth="1"/>
    <col min="5" max="5" width="12" style="1" customWidth="1"/>
    <col min="6" max="6" width="11.33203125" style="1" customWidth="1"/>
    <col min="7" max="9" width="9.5" style="1" customWidth="1"/>
    <col min="10" max="11" width="10.5" style="1" customWidth="1"/>
    <col min="12" max="12" width="11.5" style="1" customWidth="1"/>
    <col min="13" max="13" width="9.33203125" style="1" customWidth="1"/>
    <col min="14" max="14" width="9.5" style="1" customWidth="1"/>
    <col min="15" max="15" width="9.6640625" style="1" customWidth="1"/>
    <col min="16" max="16" width="4.6640625" style="1" customWidth="1"/>
    <col min="17" max="17" width="16.83203125" style="1" customWidth="1"/>
    <col min="18" max="16384" width="11.5" style="1"/>
  </cols>
  <sheetData>
    <row r="1" spans="2:17" s="148" customFormat="1" ht="16" thickBot="1" x14ac:dyDescent="0.25">
      <c r="B1" s="149"/>
    </row>
    <row r="2" spans="2:17" ht="25.5" customHeight="1" x14ac:dyDescent="0.2">
      <c r="B2" s="217"/>
      <c r="C2" s="219" t="s">
        <v>7</v>
      </c>
      <c r="D2" s="221" t="s">
        <v>8</v>
      </c>
      <c r="E2" s="221" t="s">
        <v>9</v>
      </c>
      <c r="F2" s="221" t="s">
        <v>10</v>
      </c>
      <c r="G2" s="209" t="s">
        <v>31</v>
      </c>
      <c r="H2" s="210"/>
      <c r="I2" s="211"/>
      <c r="J2" s="212" t="s">
        <v>0</v>
      </c>
      <c r="K2" s="212"/>
      <c r="L2" s="212"/>
      <c r="M2" s="209" t="s">
        <v>1</v>
      </c>
      <c r="N2" s="210"/>
      <c r="O2" s="211"/>
      <c r="Q2" s="213" t="s">
        <v>45</v>
      </c>
    </row>
    <row r="3" spans="2:17" ht="23.25" customHeight="1" thickBot="1" x14ac:dyDescent="0.25">
      <c r="B3" s="218"/>
      <c r="C3" s="220"/>
      <c r="D3" s="222"/>
      <c r="E3" s="222"/>
      <c r="F3" s="222"/>
      <c r="G3" s="95" t="s">
        <v>11</v>
      </c>
      <c r="H3" s="96" t="s">
        <v>48</v>
      </c>
      <c r="I3" s="97" t="s">
        <v>49</v>
      </c>
      <c r="J3" s="131" t="s">
        <v>12</v>
      </c>
      <c r="K3" s="132" t="s">
        <v>14</v>
      </c>
      <c r="L3" s="133" t="s">
        <v>13</v>
      </c>
      <c r="M3" s="110" t="s">
        <v>15</v>
      </c>
      <c r="N3" s="111" t="s">
        <v>16</v>
      </c>
      <c r="O3" s="112" t="s">
        <v>17</v>
      </c>
      <c r="Q3" s="213"/>
    </row>
    <row r="4" spans="2:17" ht="15" customHeight="1" thickBot="1" x14ac:dyDescent="0.25">
      <c r="B4" s="94" t="s">
        <v>41</v>
      </c>
      <c r="C4" s="88"/>
      <c r="D4" s="89"/>
      <c r="E4" s="89"/>
      <c r="F4" s="90"/>
      <c r="G4" s="98">
        <f t="shared" ref="G4:G24" si="0">(D4/$D$35*$D$30)+(E4/$E$35*$E$30)+(F4/$F$35*$F$30)+(C4/$C$35*$C$30)</f>
        <v>0</v>
      </c>
      <c r="H4" s="98">
        <f t="shared" ref="H4:H24" si="1">+J4*$C$27</f>
        <v>0</v>
      </c>
      <c r="I4" s="99">
        <f t="shared" ref="I4:I24" si="2">+K4*$E$28</f>
        <v>0</v>
      </c>
      <c r="J4" s="134">
        <f t="shared" ref="J4:J24" si="3">(C4/$C$35)+(D4*2/$D$35)</f>
        <v>0</v>
      </c>
      <c r="K4" s="135">
        <f t="shared" ref="K4:K24" si="4">(E4/$E$35)+(F4*2/$F$35)</f>
        <v>0</v>
      </c>
      <c r="L4" s="136">
        <f t="shared" ref="L4:L24" si="5">(C4/$C$35)+(D4/$D$35)+(E4/$E$35)+(F4/$F$35)</f>
        <v>0</v>
      </c>
      <c r="M4" s="113">
        <f t="shared" ref="M4:N18" si="6">+J4</f>
        <v>0</v>
      </c>
      <c r="N4" s="114">
        <f t="shared" si="6"/>
        <v>0</v>
      </c>
      <c r="O4" s="115">
        <f t="shared" ref="O4:O24" si="7">+L4*3</f>
        <v>0</v>
      </c>
    </row>
    <row r="5" spans="2:17" x14ac:dyDescent="0.2">
      <c r="B5" s="214" t="s">
        <v>42</v>
      </c>
      <c r="C5" s="6">
        <v>1000</v>
      </c>
      <c r="D5" s="7"/>
      <c r="E5" s="7"/>
      <c r="F5" s="8"/>
      <c r="G5" s="100">
        <f t="shared" si="0"/>
        <v>258.16938979659886</v>
      </c>
      <c r="H5" s="100">
        <f t="shared" si="1"/>
        <v>191.64721573857952</v>
      </c>
      <c r="I5" s="101">
        <f t="shared" si="2"/>
        <v>0</v>
      </c>
      <c r="J5" s="137">
        <f t="shared" si="3"/>
        <v>8.3361120373457815</v>
      </c>
      <c r="K5" s="138">
        <f t="shared" si="4"/>
        <v>0</v>
      </c>
      <c r="L5" s="138">
        <f t="shared" si="5"/>
        <v>8.3361120373457815</v>
      </c>
      <c r="M5" s="116">
        <f t="shared" si="6"/>
        <v>8.3361120373457815</v>
      </c>
      <c r="N5" s="117">
        <f t="shared" si="6"/>
        <v>0</v>
      </c>
      <c r="O5" s="118">
        <f t="shared" si="7"/>
        <v>25.008336112037345</v>
      </c>
    </row>
    <row r="6" spans="2:17" x14ac:dyDescent="0.2">
      <c r="B6" s="215"/>
      <c r="C6" s="18"/>
      <c r="D6" s="19">
        <v>1000</v>
      </c>
      <c r="E6" s="19"/>
      <c r="F6" s="20"/>
      <c r="G6" s="102">
        <f t="shared" si="0"/>
        <v>218.17541387812611</v>
      </c>
      <c r="H6" s="102">
        <f t="shared" si="1"/>
        <v>323.91687213807683</v>
      </c>
      <c r="I6" s="103">
        <f t="shared" si="2"/>
        <v>0</v>
      </c>
      <c r="J6" s="139">
        <f t="shared" si="3"/>
        <v>14.089468122578374</v>
      </c>
      <c r="K6" s="140">
        <f t="shared" si="4"/>
        <v>0</v>
      </c>
      <c r="L6" s="140">
        <f t="shared" si="5"/>
        <v>7.0447340612891871</v>
      </c>
      <c r="M6" s="119">
        <f t="shared" si="6"/>
        <v>14.089468122578374</v>
      </c>
      <c r="N6" s="120">
        <f t="shared" si="6"/>
        <v>0</v>
      </c>
      <c r="O6" s="121">
        <f t="shared" si="7"/>
        <v>21.134202183867561</v>
      </c>
    </row>
    <row r="7" spans="2:17" x14ac:dyDescent="0.2">
      <c r="B7" s="215"/>
      <c r="C7" s="18"/>
      <c r="D7" s="19"/>
      <c r="E7" s="19">
        <v>1000</v>
      </c>
      <c r="F7" s="20"/>
      <c r="G7" s="102">
        <f t="shared" si="0"/>
        <v>227.60678484287271</v>
      </c>
      <c r="H7" s="102">
        <f t="shared" si="1"/>
        <v>0</v>
      </c>
      <c r="I7" s="103">
        <f t="shared" si="2"/>
        <v>287.34162330599412</v>
      </c>
      <c r="J7" s="139">
        <f t="shared" si="3"/>
        <v>0</v>
      </c>
      <c r="K7" s="140">
        <f t="shared" si="4"/>
        <v>7.3492665431989899</v>
      </c>
      <c r="L7" s="140">
        <f t="shared" si="5"/>
        <v>7.3492665431989899</v>
      </c>
      <c r="M7" s="119">
        <f t="shared" si="6"/>
        <v>0</v>
      </c>
      <c r="N7" s="120">
        <f t="shared" si="6"/>
        <v>7.3492665431989899</v>
      </c>
      <c r="O7" s="121">
        <f t="shared" si="7"/>
        <v>22.04779962959697</v>
      </c>
    </row>
    <row r="8" spans="2:17" ht="16" thickBot="1" x14ac:dyDescent="0.25">
      <c r="B8" s="216"/>
      <c r="C8" s="30"/>
      <c r="D8" s="31"/>
      <c r="E8" s="31"/>
      <c r="F8" s="32">
        <v>1000</v>
      </c>
      <c r="G8" s="104">
        <f t="shared" si="0"/>
        <v>177.8188624645453</v>
      </c>
      <c r="H8" s="104">
        <f t="shared" si="1"/>
        <v>0</v>
      </c>
      <c r="I8" s="105">
        <f t="shared" si="2"/>
        <v>448.97396736446836</v>
      </c>
      <c r="J8" s="141">
        <f t="shared" si="3"/>
        <v>0</v>
      </c>
      <c r="K8" s="142">
        <f t="shared" si="4"/>
        <v>11.483297543722655</v>
      </c>
      <c r="L8" s="142">
        <f t="shared" si="5"/>
        <v>5.7416487718613274</v>
      </c>
      <c r="M8" s="122">
        <f t="shared" si="6"/>
        <v>0</v>
      </c>
      <c r="N8" s="123">
        <f t="shared" si="6"/>
        <v>11.483297543722655</v>
      </c>
      <c r="O8" s="124">
        <f t="shared" si="7"/>
        <v>17.224946315583981</v>
      </c>
      <c r="Q8" s="1" t="s">
        <v>56</v>
      </c>
    </row>
    <row r="9" spans="2:17" ht="15" customHeight="1" x14ac:dyDescent="0.2">
      <c r="B9" s="223" t="s">
        <v>46</v>
      </c>
      <c r="C9" s="6">
        <v>800</v>
      </c>
      <c r="D9" s="7">
        <v>200</v>
      </c>
      <c r="E9" s="7"/>
      <c r="F9" s="8"/>
      <c r="G9" s="100">
        <f t="shared" si="0"/>
        <v>250.1705946129043</v>
      </c>
      <c r="H9" s="100">
        <f t="shared" si="1"/>
        <v>218.10114701847897</v>
      </c>
      <c r="I9" s="101">
        <f t="shared" si="2"/>
        <v>0</v>
      </c>
      <c r="J9" s="137">
        <f t="shared" si="3"/>
        <v>9.4867832543923001</v>
      </c>
      <c r="K9" s="138">
        <f t="shared" si="4"/>
        <v>0</v>
      </c>
      <c r="L9" s="138">
        <f t="shared" si="5"/>
        <v>8.0778364421344637</v>
      </c>
      <c r="M9" s="116">
        <f t="shared" si="6"/>
        <v>9.4867832543923001</v>
      </c>
      <c r="N9" s="117">
        <f t="shared" si="6"/>
        <v>0</v>
      </c>
      <c r="O9" s="118">
        <f t="shared" si="7"/>
        <v>24.233509326403393</v>
      </c>
    </row>
    <row r="10" spans="2:17" ht="16" thickBot="1" x14ac:dyDescent="0.25">
      <c r="B10" s="224"/>
      <c r="C10" s="30">
        <v>292</v>
      </c>
      <c r="D10" s="31">
        <v>800</v>
      </c>
      <c r="E10" s="31"/>
      <c r="F10" s="32"/>
      <c r="G10" s="104">
        <f t="shared" si="0"/>
        <v>249.92579292310774</v>
      </c>
      <c r="H10" s="104">
        <f t="shared" si="1"/>
        <v>315.09448470612671</v>
      </c>
      <c r="I10" s="105">
        <f t="shared" si="2"/>
        <v>0</v>
      </c>
      <c r="J10" s="141">
        <f t="shared" si="3"/>
        <v>13.705719212967669</v>
      </c>
      <c r="K10" s="142">
        <f t="shared" si="4"/>
        <v>0</v>
      </c>
      <c r="L10" s="142">
        <f t="shared" si="5"/>
        <v>8.0699319639363178</v>
      </c>
      <c r="M10" s="122">
        <f t="shared" si="6"/>
        <v>13.705719212967669</v>
      </c>
      <c r="N10" s="123">
        <f t="shared" si="6"/>
        <v>0</v>
      </c>
      <c r="O10" s="124">
        <f t="shared" si="7"/>
        <v>24.209795891808952</v>
      </c>
    </row>
    <row r="11" spans="2:17" x14ac:dyDescent="0.2">
      <c r="B11" s="223" t="s">
        <v>47</v>
      </c>
      <c r="C11" s="6"/>
      <c r="D11" s="7"/>
      <c r="E11" s="7">
        <v>800</v>
      </c>
      <c r="F11" s="8">
        <v>384</v>
      </c>
      <c r="G11" s="100">
        <f t="shared" si="0"/>
        <v>250.36787106068357</v>
      </c>
      <c r="H11" s="100">
        <f t="shared" si="1"/>
        <v>0</v>
      </c>
      <c r="I11" s="101">
        <f t="shared" si="2"/>
        <v>402.27930211275117</v>
      </c>
      <c r="J11" s="137">
        <f t="shared" si="3"/>
        <v>0</v>
      </c>
      <c r="K11" s="138">
        <f t="shared" si="4"/>
        <v>10.288999491348692</v>
      </c>
      <c r="L11" s="138">
        <f t="shared" si="5"/>
        <v>8.0842063629539425</v>
      </c>
      <c r="M11" s="116">
        <f t="shared" si="6"/>
        <v>0</v>
      </c>
      <c r="N11" s="117">
        <f t="shared" si="6"/>
        <v>10.288999491348692</v>
      </c>
      <c r="O11" s="118">
        <f t="shared" si="7"/>
        <v>24.252619088861827</v>
      </c>
    </row>
    <row r="12" spans="2:17" ht="16" thickBot="1" x14ac:dyDescent="0.25">
      <c r="B12" s="224"/>
      <c r="C12" s="30"/>
      <c r="D12" s="31"/>
      <c r="E12" s="31">
        <v>472</v>
      </c>
      <c r="F12" s="32">
        <v>800</v>
      </c>
      <c r="G12" s="104">
        <f t="shared" si="0"/>
        <v>249.68549241747218</v>
      </c>
      <c r="H12" s="104">
        <f t="shared" si="1"/>
        <v>0</v>
      </c>
      <c r="I12" s="105">
        <f t="shared" si="2"/>
        <v>494.80442009200391</v>
      </c>
      <c r="J12" s="141">
        <f t="shared" si="3"/>
        <v>0</v>
      </c>
      <c r="K12" s="142">
        <f t="shared" si="4"/>
        <v>12.655491843368047</v>
      </c>
      <c r="L12" s="142">
        <f t="shared" si="5"/>
        <v>8.0621728258789851</v>
      </c>
      <c r="M12" s="122">
        <f t="shared" si="6"/>
        <v>0</v>
      </c>
      <c r="N12" s="123">
        <f t="shared" si="6"/>
        <v>12.655491843368047</v>
      </c>
      <c r="O12" s="124">
        <f t="shared" si="7"/>
        <v>24.186518477636955</v>
      </c>
    </row>
    <row r="13" spans="2:17" x14ac:dyDescent="0.2">
      <c r="B13" s="223" t="s">
        <v>50</v>
      </c>
      <c r="C13" s="42">
        <v>1300</v>
      </c>
      <c r="D13" s="43">
        <v>755</v>
      </c>
      <c r="E13" s="43"/>
      <c r="F13" s="44"/>
      <c r="G13" s="106">
        <f t="shared" si="0"/>
        <v>500.34264421356374</v>
      </c>
      <c r="H13" s="106">
        <f t="shared" si="1"/>
        <v>493.69861892440133</v>
      </c>
      <c r="I13" s="107">
        <f t="shared" si="2"/>
        <v>0</v>
      </c>
      <c r="J13" s="143">
        <f t="shared" si="3"/>
        <v>21.474494081096189</v>
      </c>
      <c r="K13" s="144">
        <f t="shared" si="4"/>
        <v>0</v>
      </c>
      <c r="L13" s="144">
        <f t="shared" si="5"/>
        <v>16.155719864822853</v>
      </c>
      <c r="M13" s="125">
        <f t="shared" si="6"/>
        <v>21.474494081096189</v>
      </c>
      <c r="N13" s="126">
        <f t="shared" si="6"/>
        <v>0</v>
      </c>
      <c r="O13" s="127">
        <f t="shared" si="7"/>
        <v>48.467159594468555</v>
      </c>
    </row>
    <row r="14" spans="2:17" ht="16" thickBot="1" x14ac:dyDescent="0.25">
      <c r="B14" s="225"/>
      <c r="C14" s="91">
        <v>754</v>
      </c>
      <c r="D14" s="92">
        <v>1400</v>
      </c>
      <c r="E14" s="92"/>
      <c r="F14" s="93"/>
      <c r="G14" s="108">
        <f t="shared" si="0"/>
        <v>500.10529933601208</v>
      </c>
      <c r="H14" s="108">
        <f t="shared" si="1"/>
        <v>597.98562166019644</v>
      </c>
      <c r="I14" s="109">
        <f t="shared" si="2"/>
        <v>0</v>
      </c>
      <c r="J14" s="145">
        <f t="shared" si="3"/>
        <v>26.010683847768444</v>
      </c>
      <c r="K14" s="146">
        <f t="shared" si="4"/>
        <v>0</v>
      </c>
      <c r="L14" s="146">
        <f t="shared" si="5"/>
        <v>16.148056161963581</v>
      </c>
      <c r="M14" s="128">
        <f t="shared" si="6"/>
        <v>26.010683847768444</v>
      </c>
      <c r="N14" s="129">
        <f t="shared" si="6"/>
        <v>0</v>
      </c>
      <c r="O14" s="130">
        <f t="shared" si="7"/>
        <v>48.444168485890742</v>
      </c>
    </row>
    <row r="15" spans="2:17" x14ac:dyDescent="0.2">
      <c r="B15" s="223" t="s">
        <v>51</v>
      </c>
      <c r="C15" s="6"/>
      <c r="D15" s="7"/>
      <c r="E15" s="7">
        <v>1024</v>
      </c>
      <c r="F15" s="8">
        <v>1500</v>
      </c>
      <c r="G15" s="100">
        <f t="shared" si="0"/>
        <v>499.79764137591962</v>
      </c>
      <c r="H15" s="100">
        <f t="shared" si="1"/>
        <v>0</v>
      </c>
      <c r="I15" s="101">
        <f t="shared" si="2"/>
        <v>967.69877331204054</v>
      </c>
      <c r="J15" s="137">
        <f t="shared" si="3"/>
        <v>0</v>
      </c>
      <c r="K15" s="138">
        <f t="shared" si="4"/>
        <v>24.75059525581975</v>
      </c>
      <c r="L15" s="138">
        <f t="shared" si="5"/>
        <v>16.138122098027758</v>
      </c>
      <c r="M15" s="116">
        <f t="shared" si="6"/>
        <v>0</v>
      </c>
      <c r="N15" s="117">
        <f t="shared" si="6"/>
        <v>24.75059525581975</v>
      </c>
      <c r="O15" s="118">
        <f t="shared" si="7"/>
        <v>48.414366294083273</v>
      </c>
    </row>
    <row r="16" spans="2:17" ht="16" thickBot="1" x14ac:dyDescent="0.25">
      <c r="B16" s="224"/>
      <c r="C16" s="30"/>
      <c r="D16" s="31"/>
      <c r="E16" s="31">
        <v>1500</v>
      </c>
      <c r="F16" s="32">
        <v>894</v>
      </c>
      <c r="G16" s="104">
        <f t="shared" si="0"/>
        <v>500.38024030761261</v>
      </c>
      <c r="H16" s="104">
        <f t="shared" si="1"/>
        <v>0</v>
      </c>
      <c r="I16" s="105">
        <f t="shared" si="2"/>
        <v>832.39516178282588</v>
      </c>
      <c r="J16" s="141">
        <f t="shared" si="3"/>
        <v>0</v>
      </c>
      <c r="K16" s="142">
        <f t="shared" si="4"/>
        <v>21.289967818886538</v>
      </c>
      <c r="L16" s="142">
        <f t="shared" si="5"/>
        <v>16.156933816842511</v>
      </c>
      <c r="M16" s="122">
        <f t="shared" si="6"/>
        <v>0</v>
      </c>
      <c r="N16" s="123">
        <f t="shared" si="6"/>
        <v>21.289967818886538</v>
      </c>
      <c r="O16" s="124">
        <f t="shared" si="7"/>
        <v>48.470801450527532</v>
      </c>
    </row>
    <row r="17" spans="2:15" x14ac:dyDescent="0.2">
      <c r="B17" s="223" t="s">
        <v>53</v>
      </c>
      <c r="C17" s="6">
        <v>2000</v>
      </c>
      <c r="D17" s="7">
        <v>612</v>
      </c>
      <c r="E17" s="7"/>
      <c r="F17" s="8"/>
      <c r="G17" s="100">
        <f t="shared" si="0"/>
        <v>649.86213288661088</v>
      </c>
      <c r="H17" s="100">
        <f t="shared" si="1"/>
        <v>581.53155722566203</v>
      </c>
      <c r="I17" s="101">
        <f t="shared" si="2"/>
        <v>0</v>
      </c>
      <c r="J17" s="137">
        <f t="shared" si="3"/>
        <v>25.294978565709528</v>
      </c>
      <c r="K17" s="138">
        <f t="shared" si="4"/>
        <v>0</v>
      </c>
      <c r="L17" s="138">
        <f t="shared" si="5"/>
        <v>20.983601320200545</v>
      </c>
      <c r="M17" s="116">
        <f t="shared" si="6"/>
        <v>25.294978565709528</v>
      </c>
      <c r="N17" s="117">
        <f t="shared" si="6"/>
        <v>0</v>
      </c>
      <c r="O17" s="118">
        <f t="shared" si="7"/>
        <v>62.950803960601633</v>
      </c>
    </row>
    <row r="18" spans="2:15" ht="16" thickBot="1" x14ac:dyDescent="0.25">
      <c r="B18" s="224"/>
      <c r="C18" s="30">
        <v>828</v>
      </c>
      <c r="D18" s="31">
        <v>2000</v>
      </c>
      <c r="E18" s="31"/>
      <c r="F18" s="32"/>
      <c r="G18" s="104">
        <f t="shared" si="0"/>
        <v>650.11508250783606</v>
      </c>
      <c r="H18" s="104">
        <f t="shared" si="1"/>
        <v>806.51763890769746</v>
      </c>
      <c r="I18" s="105">
        <f t="shared" si="2"/>
        <v>0</v>
      </c>
      <c r="J18" s="141">
        <f t="shared" si="3"/>
        <v>35.081237012079058</v>
      </c>
      <c r="K18" s="142">
        <f t="shared" si="4"/>
        <v>0</v>
      </c>
      <c r="L18" s="142">
        <f t="shared" si="5"/>
        <v>20.991768889500683</v>
      </c>
      <c r="M18" s="122">
        <f t="shared" si="6"/>
        <v>35.081237012079058</v>
      </c>
      <c r="N18" s="123">
        <f t="shared" si="6"/>
        <v>0</v>
      </c>
      <c r="O18" s="124">
        <f t="shared" si="7"/>
        <v>62.97530666850205</v>
      </c>
    </row>
    <row r="19" spans="2:15" x14ac:dyDescent="0.2">
      <c r="B19" s="223" t="s">
        <v>52</v>
      </c>
      <c r="C19" s="6"/>
      <c r="D19" s="7"/>
      <c r="E19" s="7">
        <v>2000</v>
      </c>
      <c r="F19" s="8">
        <v>1094</v>
      </c>
      <c r="G19" s="100">
        <f t="shared" si="0"/>
        <v>649.74740522195805</v>
      </c>
      <c r="H19" s="100">
        <f t="shared" si="1"/>
        <v>0</v>
      </c>
      <c r="I19" s="101">
        <f t="shared" si="2"/>
        <v>1065.8607669087166</v>
      </c>
      <c r="J19" s="137">
        <f t="shared" si="3"/>
        <v>0</v>
      </c>
      <c r="K19" s="138">
        <f t="shared" si="4"/>
        <v>27.261260599230567</v>
      </c>
      <c r="L19" s="138">
        <f t="shared" si="5"/>
        <v>20.979896842814274</v>
      </c>
      <c r="M19" s="116">
        <f t="shared" ref="M19:N24" si="8">+J19</f>
        <v>0</v>
      </c>
      <c r="N19" s="117">
        <f t="shared" si="8"/>
        <v>27.261260599230567</v>
      </c>
      <c r="O19" s="118">
        <f t="shared" si="7"/>
        <v>62.939690528442824</v>
      </c>
    </row>
    <row r="20" spans="2:15" ht="16" thickBot="1" x14ac:dyDescent="0.25">
      <c r="B20" s="224"/>
      <c r="C20" s="30"/>
      <c r="D20" s="31"/>
      <c r="E20" s="31">
        <v>1294</v>
      </c>
      <c r="F20" s="32">
        <v>2000</v>
      </c>
      <c r="G20" s="104">
        <f t="shared" si="0"/>
        <v>650.16090451576792</v>
      </c>
      <c r="H20" s="104">
        <f t="shared" si="1"/>
        <v>0</v>
      </c>
      <c r="I20" s="105">
        <f t="shared" si="2"/>
        <v>1269.7679952868932</v>
      </c>
      <c r="J20" s="141">
        <f t="shared" si="3"/>
        <v>0</v>
      </c>
      <c r="K20" s="142">
        <f t="shared" si="4"/>
        <v>32.476545994344804</v>
      </c>
      <c r="L20" s="142">
        <f t="shared" si="5"/>
        <v>20.993248450622147</v>
      </c>
      <c r="M20" s="122">
        <f t="shared" si="8"/>
        <v>0</v>
      </c>
      <c r="N20" s="123">
        <f t="shared" si="8"/>
        <v>32.476545994344804</v>
      </c>
      <c r="O20" s="124">
        <f t="shared" si="7"/>
        <v>62.979745351866441</v>
      </c>
    </row>
    <row r="21" spans="2:15" x14ac:dyDescent="0.2">
      <c r="B21" s="215" t="s">
        <v>54</v>
      </c>
      <c r="C21" s="42"/>
      <c r="D21" s="43"/>
      <c r="E21" s="43">
        <v>1300</v>
      </c>
      <c r="F21" s="44">
        <v>2000</v>
      </c>
      <c r="G21" s="106">
        <f t="shared" si="0"/>
        <v>651.5265452248251</v>
      </c>
      <c r="H21" s="106">
        <f t="shared" si="1"/>
        <v>0</v>
      </c>
      <c r="I21" s="107">
        <f t="shared" si="2"/>
        <v>1271.4920450267291</v>
      </c>
      <c r="J21" s="143">
        <f t="shared" si="3"/>
        <v>0</v>
      </c>
      <c r="K21" s="144">
        <f t="shared" si="4"/>
        <v>32.520641593603997</v>
      </c>
      <c r="L21" s="140">
        <f t="shared" si="5"/>
        <v>21.037344049881341</v>
      </c>
      <c r="M21" s="125">
        <f t="shared" si="8"/>
        <v>0</v>
      </c>
      <c r="N21" s="126">
        <f t="shared" si="8"/>
        <v>32.520641593603997</v>
      </c>
      <c r="O21" s="127">
        <f t="shared" si="7"/>
        <v>63.112032149644023</v>
      </c>
    </row>
    <row r="22" spans="2:15" x14ac:dyDescent="0.2">
      <c r="B22" s="215"/>
      <c r="C22" s="18">
        <v>260</v>
      </c>
      <c r="D22" s="19">
        <v>1300</v>
      </c>
      <c r="E22" s="19"/>
      <c r="F22" s="20"/>
      <c r="G22" s="102">
        <f t="shared" si="0"/>
        <v>350.75207938867959</v>
      </c>
      <c r="H22" s="102">
        <f t="shared" si="1"/>
        <v>470.92020987153046</v>
      </c>
      <c r="I22" s="103">
        <f t="shared" si="2"/>
        <v>0</v>
      </c>
      <c r="J22" s="139">
        <f t="shared" si="3"/>
        <v>20.483697689061788</v>
      </c>
      <c r="K22" s="140">
        <f t="shared" si="4"/>
        <v>0</v>
      </c>
      <c r="L22" s="140">
        <f t="shared" si="5"/>
        <v>11.325543409385846</v>
      </c>
      <c r="M22" s="119">
        <f t="shared" si="8"/>
        <v>20.483697689061788</v>
      </c>
      <c r="N22" s="120">
        <f t="shared" si="8"/>
        <v>0</v>
      </c>
      <c r="O22" s="121">
        <f t="shared" si="7"/>
        <v>33.976630228157539</v>
      </c>
    </row>
    <row r="23" spans="2:15" x14ac:dyDescent="0.2">
      <c r="B23" s="215"/>
      <c r="C23" s="18"/>
      <c r="D23" s="19"/>
      <c r="E23" s="19">
        <v>400</v>
      </c>
      <c r="F23" s="20">
        <v>700</v>
      </c>
      <c r="G23" s="102">
        <f t="shared" si="0"/>
        <v>215.51591766233082</v>
      </c>
      <c r="H23" s="102">
        <f t="shared" si="1"/>
        <v>0</v>
      </c>
      <c r="I23" s="103">
        <f t="shared" si="2"/>
        <v>429.2184264775255</v>
      </c>
      <c r="J23" s="139">
        <f t="shared" si="3"/>
        <v>0</v>
      </c>
      <c r="K23" s="140">
        <f t="shared" si="4"/>
        <v>10.978014897885455</v>
      </c>
      <c r="L23" s="140">
        <f t="shared" si="5"/>
        <v>6.9588607575825261</v>
      </c>
      <c r="M23" s="119">
        <f t="shared" si="8"/>
        <v>0</v>
      </c>
      <c r="N23" s="120">
        <f t="shared" si="8"/>
        <v>10.978014897885455</v>
      </c>
      <c r="O23" s="121">
        <f t="shared" si="7"/>
        <v>20.876582272747576</v>
      </c>
    </row>
    <row r="24" spans="2:15" x14ac:dyDescent="0.2">
      <c r="B24" s="215"/>
      <c r="C24" s="18">
        <v>130</v>
      </c>
      <c r="D24" s="19">
        <v>852</v>
      </c>
      <c r="E24" s="19">
        <v>155</v>
      </c>
      <c r="F24" s="20"/>
      <c r="G24" s="102">
        <f t="shared" si="0"/>
        <v>254.7265249483666</v>
      </c>
      <c r="H24" s="102">
        <f t="shared" si="1"/>
        <v>300.8913131076568</v>
      </c>
      <c r="I24" s="103">
        <f t="shared" si="2"/>
        <v>44.53795161242909</v>
      </c>
      <c r="J24" s="139">
        <f t="shared" si="3"/>
        <v>13.087921405291727</v>
      </c>
      <c r="K24" s="140">
        <f t="shared" si="4"/>
        <v>1.1391363141958435</v>
      </c>
      <c r="L24" s="140">
        <f t="shared" si="5"/>
        <v>8.2249442992691826</v>
      </c>
      <c r="M24" s="119">
        <f t="shared" si="8"/>
        <v>13.087921405291727</v>
      </c>
      <c r="N24" s="120">
        <f t="shared" si="8"/>
        <v>1.1391363141958435</v>
      </c>
      <c r="O24" s="121">
        <f t="shared" si="7"/>
        <v>24.674832897807548</v>
      </c>
    </row>
    <row r="25" spans="2:15" ht="6.75" customHeight="1" x14ac:dyDescent="0.2"/>
    <row r="26" spans="2:15" ht="9" customHeight="1" x14ac:dyDescent="0.2"/>
    <row r="27" spans="2:15" hidden="1" x14ac:dyDescent="0.2">
      <c r="B27" s="80" t="s">
        <v>6</v>
      </c>
      <c r="C27" s="81">
        <v>22.99</v>
      </c>
      <c r="D27" s="82">
        <f>+C27*2</f>
        <v>45.98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2:15" hidden="1" x14ac:dyDescent="0.2">
      <c r="B28" s="80" t="s">
        <v>2</v>
      </c>
      <c r="C28" s="82"/>
      <c r="D28" s="82"/>
      <c r="E28" s="82">
        <v>39.097999999999999</v>
      </c>
      <c r="F28" s="82">
        <f>+E28*2</f>
        <v>78.195999999999998</v>
      </c>
      <c r="G28" s="82"/>
      <c r="H28" s="82"/>
      <c r="I28" s="82"/>
      <c r="J28" s="82"/>
      <c r="K28" s="82"/>
      <c r="L28" s="82"/>
      <c r="M28" s="82"/>
      <c r="N28" s="82"/>
      <c r="O28" s="82"/>
    </row>
    <row r="29" spans="2:15" ht="18" hidden="1" x14ac:dyDescent="0.2">
      <c r="B29" s="80" t="s">
        <v>3</v>
      </c>
      <c r="C29" s="82">
        <v>2</v>
      </c>
      <c r="D29" s="82">
        <v>1</v>
      </c>
      <c r="E29" s="82">
        <v>2</v>
      </c>
      <c r="F29" s="82">
        <v>1</v>
      </c>
      <c r="G29" s="83" t="s">
        <v>32</v>
      </c>
      <c r="H29" s="82"/>
      <c r="I29" s="82"/>
      <c r="J29" s="82"/>
      <c r="K29" s="82"/>
      <c r="L29" s="82"/>
      <c r="M29" s="82"/>
      <c r="N29" s="83" t="s">
        <v>33</v>
      </c>
      <c r="O29" s="82"/>
    </row>
    <row r="30" spans="2:15" ht="18" hidden="1" x14ac:dyDescent="0.2">
      <c r="B30" s="80" t="s">
        <v>4</v>
      </c>
      <c r="C30" s="82">
        <v>30.97</v>
      </c>
      <c r="D30" s="82">
        <v>30.97</v>
      </c>
      <c r="E30" s="82">
        <v>30.97</v>
      </c>
      <c r="F30" s="82">
        <v>30.97</v>
      </c>
      <c r="G30" s="83" t="s">
        <v>34</v>
      </c>
      <c r="H30" s="82"/>
      <c r="I30" s="82"/>
      <c r="J30" s="82"/>
      <c r="K30" s="82"/>
      <c r="L30" s="82"/>
      <c r="M30" s="82"/>
      <c r="N30" s="83" t="s">
        <v>35</v>
      </c>
      <c r="O30" s="82"/>
    </row>
    <row r="31" spans="2:15" ht="18" hidden="1" x14ac:dyDescent="0.2">
      <c r="B31" s="80" t="s">
        <v>5</v>
      </c>
      <c r="C31" s="82">
        <f>(16*4)</f>
        <v>64</v>
      </c>
      <c r="D31" s="82">
        <f t="shared" ref="D31:F31" si="9">(16*4)</f>
        <v>64</v>
      </c>
      <c r="E31" s="82">
        <f t="shared" si="9"/>
        <v>64</v>
      </c>
      <c r="F31" s="82">
        <f t="shared" si="9"/>
        <v>64</v>
      </c>
      <c r="G31" s="83" t="s">
        <v>32</v>
      </c>
      <c r="H31" s="82"/>
      <c r="I31" s="82"/>
      <c r="J31" s="82"/>
      <c r="K31" s="82"/>
      <c r="L31" s="82"/>
      <c r="M31" s="82"/>
      <c r="N31" s="83" t="s">
        <v>36</v>
      </c>
      <c r="O31" s="82"/>
    </row>
    <row r="32" spans="2:15" ht="18" hidden="1" x14ac:dyDescent="0.2">
      <c r="B32" s="80"/>
      <c r="C32" s="82">
        <f>SUM(C27:C31)</f>
        <v>119.96</v>
      </c>
      <c r="D32" s="82">
        <f>SUM(D27:D31)</f>
        <v>141.94999999999999</v>
      </c>
      <c r="E32" s="82">
        <f>SUM(E27:E31)</f>
        <v>136.06799999999998</v>
      </c>
      <c r="F32" s="82">
        <f>SUM(F27:F31)</f>
        <v>174.166</v>
      </c>
      <c r="G32" s="83" t="s">
        <v>37</v>
      </c>
      <c r="H32" s="82"/>
      <c r="I32" s="82"/>
      <c r="J32" s="82"/>
      <c r="K32" s="82"/>
      <c r="L32" s="82"/>
      <c r="M32" s="82"/>
      <c r="N32" s="83" t="s">
        <v>38</v>
      </c>
      <c r="O32" s="82"/>
    </row>
    <row r="33" spans="2:15" ht="18" hidden="1" x14ac:dyDescent="0.2">
      <c r="B33" s="80"/>
      <c r="C33" s="82"/>
      <c r="D33" s="82"/>
      <c r="E33" s="82"/>
      <c r="F33" s="82"/>
      <c r="G33" s="83" t="s">
        <v>39</v>
      </c>
      <c r="H33" s="82"/>
      <c r="I33" s="82"/>
      <c r="J33" s="82"/>
      <c r="K33" s="82"/>
      <c r="L33" s="82"/>
      <c r="M33" s="82"/>
      <c r="N33" s="83" t="s">
        <v>40</v>
      </c>
      <c r="O33" s="82"/>
    </row>
    <row r="34" spans="2:15" ht="19.5" hidden="1" customHeight="1" x14ac:dyDescent="0.2">
      <c r="B34" s="80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2:15" hidden="1" x14ac:dyDescent="0.2">
      <c r="B35" s="80"/>
      <c r="C35" s="82">
        <f>+C32</f>
        <v>119.96</v>
      </c>
      <c r="D35" s="82">
        <f>+D32</f>
        <v>141.94999999999999</v>
      </c>
      <c r="E35" s="82">
        <f>+E32</f>
        <v>136.06799999999998</v>
      </c>
      <c r="F35" s="82">
        <f>+F32</f>
        <v>174.166</v>
      </c>
      <c r="G35" s="82"/>
      <c r="H35" s="82"/>
      <c r="I35" s="82"/>
      <c r="J35" s="82"/>
      <c r="K35" s="82"/>
      <c r="L35" s="82"/>
      <c r="M35" s="82"/>
      <c r="N35" s="82"/>
      <c r="O35" s="82"/>
    </row>
    <row r="36" spans="2:15" hidden="1" x14ac:dyDescent="0.2">
      <c r="B36" s="80"/>
      <c r="C36" s="84" t="e">
        <f>+C5/C35*#REF!</f>
        <v>#REF!</v>
      </c>
      <c r="D36" s="84" t="e">
        <f>+D5/D35*#REF!</f>
        <v>#REF!</v>
      </c>
      <c r="E36" s="84" t="e">
        <f>+E5/E35*#REF!</f>
        <v>#REF!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2:15" hidden="1" x14ac:dyDescent="0.2">
      <c r="B37" s="85">
        <v>306.39499999999998</v>
      </c>
      <c r="C37" s="86">
        <v>258.06</v>
      </c>
      <c r="D37" s="87">
        <v>192.124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</sheetData>
  <sheetProtection algorithmName="SHA-512" hashValue="2f3TUmohAap+vzpBE6huSZj9Nt3uLqsbPK2yyZUtNFRbKa5IF+65wccn7bQePksTndeBoNZUsa2qZTqtzR0mKg==" saltValue="2WFx5OD28G7joc53Z9NsrQ==" spinCount="100000" sheet="1" objects="1" scenarios="1"/>
  <mergeCells count="17">
    <mergeCell ref="B21:B24"/>
    <mergeCell ref="B9:B10"/>
    <mergeCell ref="B11:B12"/>
    <mergeCell ref="B13:B14"/>
    <mergeCell ref="B15:B16"/>
    <mergeCell ref="B17:B18"/>
    <mergeCell ref="B19:B20"/>
    <mergeCell ref="G2:I2"/>
    <mergeCell ref="J2:L2"/>
    <mergeCell ref="M2:O2"/>
    <mergeCell ref="Q2:Q3"/>
    <mergeCell ref="B5:B8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F97F-D21E-46EB-8E6F-41DFF2F60EFD}">
  <dimension ref="A1:R51"/>
  <sheetViews>
    <sheetView zoomScaleNormal="100" workbookViewId="0">
      <selection activeCell="B2" sqref="B2:B3"/>
    </sheetView>
  </sheetViews>
  <sheetFormatPr baseColWidth="10" defaultColWidth="11.5" defaultRowHeight="15" x14ac:dyDescent="0.2"/>
  <cols>
    <col min="1" max="1" width="8.5" style="148" customWidth="1"/>
    <col min="2" max="2" width="15.83203125" style="54" customWidth="1"/>
    <col min="3" max="3" width="10.1640625" style="1" customWidth="1"/>
    <col min="4" max="4" width="10.33203125" style="1" customWidth="1"/>
    <col min="5" max="5" width="12" style="1" customWidth="1"/>
    <col min="6" max="6" width="11.33203125" style="1" customWidth="1"/>
    <col min="7" max="7" width="10" style="1" customWidth="1"/>
    <col min="8" max="10" width="9.5" style="1" customWidth="1"/>
    <col min="11" max="12" width="10.5" style="1" customWidth="1"/>
    <col min="13" max="13" width="11.5" style="1" customWidth="1"/>
    <col min="14" max="14" width="9.33203125" style="1" customWidth="1"/>
    <col min="15" max="15" width="9.5" style="1" customWidth="1"/>
    <col min="16" max="16" width="9.6640625" style="1" customWidth="1"/>
    <col min="17" max="17" width="4.6640625" style="1" customWidth="1"/>
    <col min="18" max="18" width="16.83203125" style="1" customWidth="1"/>
    <col min="19" max="16384" width="11.5" style="1"/>
  </cols>
  <sheetData>
    <row r="1" spans="2:18" s="148" customFormat="1" ht="16" thickBot="1" x14ac:dyDescent="0.25">
      <c r="B1" s="149"/>
    </row>
    <row r="2" spans="2:18" ht="25.5" customHeight="1" x14ac:dyDescent="0.2">
      <c r="B2" s="217"/>
      <c r="C2" s="219" t="s">
        <v>55</v>
      </c>
      <c r="D2" s="221" t="s">
        <v>18</v>
      </c>
      <c r="E2" s="221" t="s">
        <v>19</v>
      </c>
      <c r="F2" s="221" t="s">
        <v>20</v>
      </c>
      <c r="G2" s="229" t="s">
        <v>21</v>
      </c>
      <c r="H2" s="232" t="s">
        <v>31</v>
      </c>
      <c r="I2" s="233"/>
      <c r="J2" s="234"/>
      <c r="K2" s="231" t="s">
        <v>0</v>
      </c>
      <c r="L2" s="231"/>
      <c r="M2" s="231"/>
      <c r="N2" s="232" t="s">
        <v>1</v>
      </c>
      <c r="O2" s="233"/>
      <c r="P2" s="234"/>
      <c r="R2" s="213" t="s">
        <v>45</v>
      </c>
    </row>
    <row r="3" spans="2:18" ht="23.25" customHeight="1" thickBot="1" x14ac:dyDescent="0.25">
      <c r="B3" s="235"/>
      <c r="C3" s="236"/>
      <c r="D3" s="237"/>
      <c r="E3" s="237"/>
      <c r="F3" s="237"/>
      <c r="G3" s="230"/>
      <c r="H3" s="71" t="s">
        <v>22</v>
      </c>
      <c r="I3" s="72" t="s">
        <v>29</v>
      </c>
      <c r="J3" s="73" t="s">
        <v>30</v>
      </c>
      <c r="K3" s="74" t="s">
        <v>23</v>
      </c>
      <c r="L3" s="75" t="s">
        <v>24</v>
      </c>
      <c r="M3" s="76" t="s">
        <v>25</v>
      </c>
      <c r="N3" s="77" t="s">
        <v>26</v>
      </c>
      <c r="O3" s="78" t="s">
        <v>27</v>
      </c>
      <c r="P3" s="79" t="s">
        <v>28</v>
      </c>
      <c r="R3" s="213"/>
    </row>
    <row r="4" spans="2:18" ht="15" customHeight="1" thickBot="1" x14ac:dyDescent="0.25">
      <c r="B4" s="70" t="s">
        <v>41</v>
      </c>
      <c r="C4" s="3"/>
      <c r="D4" s="4"/>
      <c r="E4" s="4"/>
      <c r="F4" s="4"/>
      <c r="G4" s="5"/>
      <c r="H4" s="61">
        <f t="shared" ref="H4" si="0">(D4/$D$49*$D$44)+(E4/$E$49*$E$44)+(F4/$F$49*$F$44)+(C4/$C$49*$C$44)+(G4/$G$46*$G$44)</f>
        <v>0</v>
      </c>
      <c r="I4" s="62">
        <f t="shared" ref="I4" si="1">+K4*$C$41</f>
        <v>0</v>
      </c>
      <c r="J4" s="63">
        <f t="shared" ref="J4" si="2">+L4*$E$42</f>
        <v>0</v>
      </c>
      <c r="K4" s="64">
        <f t="shared" ref="K4" si="3">(C4/$C$49)+(D4*2/$D$49)</f>
        <v>0</v>
      </c>
      <c r="L4" s="65">
        <f t="shared" ref="L4" si="4">(E4/$E$49)+(F4*2/$F$49)</f>
        <v>0</v>
      </c>
      <c r="M4" s="66">
        <f t="shared" ref="M4" si="5">(C4/$C$49)+(D4/$D$49)+(E4/$E$49)+(F4/$F$49)+(G4/$G$46)</f>
        <v>0</v>
      </c>
      <c r="N4" s="67">
        <f t="shared" ref="N4" si="6">+K4</f>
        <v>0</v>
      </c>
      <c r="O4" s="68">
        <f t="shared" ref="O4" si="7">+L4</f>
        <v>0</v>
      </c>
      <c r="P4" s="69">
        <f t="shared" ref="P4" si="8">+M4*3</f>
        <v>0</v>
      </c>
    </row>
    <row r="5" spans="2:18" x14ac:dyDescent="0.2">
      <c r="B5" s="226" t="s">
        <v>42</v>
      </c>
      <c r="C5" s="6">
        <v>100</v>
      </c>
      <c r="D5" s="7"/>
      <c r="E5" s="7"/>
      <c r="F5" s="7"/>
      <c r="G5" s="8"/>
      <c r="H5" s="9">
        <f t="shared" ref="H5:H39" si="9">(D5/$D$49*$D$44)+(E5/$E$49*$E$44)+(F5/$F$49*$F$44)+(C5/$C$49*$C$44)+(G5/$G$46*$G$44)</f>
        <v>25.816938979659884</v>
      </c>
      <c r="I5" s="10">
        <f t="shared" ref="I5:I39" si="10">+K5*$C$41</f>
        <v>19.16472157385795</v>
      </c>
      <c r="J5" s="11">
        <f t="shared" ref="J5:J39" si="11">+L5*$E$42</f>
        <v>0</v>
      </c>
      <c r="K5" s="12">
        <f t="shared" ref="K5:K39" si="12">(C5/$C$49)+(D5*2/$D$49)</f>
        <v>0.8336112037345782</v>
      </c>
      <c r="L5" s="13">
        <f t="shared" ref="L5:L39" si="13">(E5/$E$49)+(F5*2/$F$49)</f>
        <v>0</v>
      </c>
      <c r="M5" s="14">
        <f t="shared" ref="M5:M39" si="14">(C5/$C$49)+(D5/$D$49)+(E5/$E$49)+(F5/$F$49)+(G5/$G$46)</f>
        <v>0.8336112037345782</v>
      </c>
      <c r="N5" s="15">
        <f t="shared" ref="N5:N36" si="15">+K5</f>
        <v>0.8336112037345782</v>
      </c>
      <c r="O5" s="16">
        <f t="shared" ref="O5:O36" si="16">+L5</f>
        <v>0</v>
      </c>
      <c r="P5" s="17">
        <f t="shared" ref="P5:P36" si="17">+M5*3</f>
        <v>2.5008336112037348</v>
      </c>
    </row>
    <row r="6" spans="2:18" x14ac:dyDescent="0.2">
      <c r="B6" s="227"/>
      <c r="C6" s="18"/>
      <c r="D6" s="19">
        <v>100</v>
      </c>
      <c r="E6" s="19"/>
      <c r="F6" s="19"/>
      <c r="G6" s="20"/>
      <c r="H6" s="21">
        <f t="shared" si="9"/>
        <v>21.817541387812611</v>
      </c>
      <c r="I6" s="22">
        <f t="shared" si="10"/>
        <v>32.391687213807678</v>
      </c>
      <c r="J6" s="23">
        <f t="shared" si="11"/>
        <v>0</v>
      </c>
      <c r="K6" s="24">
        <f t="shared" si="12"/>
        <v>1.4089468122578375</v>
      </c>
      <c r="L6" s="25">
        <f t="shared" si="13"/>
        <v>0</v>
      </c>
      <c r="M6" s="26">
        <f t="shared" si="14"/>
        <v>0.70447340612891873</v>
      </c>
      <c r="N6" s="27">
        <f t="shared" si="15"/>
        <v>1.4089468122578375</v>
      </c>
      <c r="O6" s="28">
        <f t="shared" si="16"/>
        <v>0</v>
      </c>
      <c r="P6" s="29">
        <f t="shared" si="17"/>
        <v>2.1134202183867563</v>
      </c>
    </row>
    <row r="7" spans="2:18" x14ac:dyDescent="0.2">
      <c r="B7" s="227"/>
      <c r="C7" s="18"/>
      <c r="D7" s="19"/>
      <c r="E7" s="19">
        <v>100</v>
      </c>
      <c r="F7" s="19"/>
      <c r="G7" s="20"/>
      <c r="H7" s="21">
        <f t="shared" si="9"/>
        <v>22.760678484287272</v>
      </c>
      <c r="I7" s="22">
        <f t="shared" si="10"/>
        <v>0</v>
      </c>
      <c r="J7" s="23">
        <f t="shared" si="11"/>
        <v>28.73416233059941</v>
      </c>
      <c r="K7" s="24">
        <f t="shared" si="12"/>
        <v>0</v>
      </c>
      <c r="L7" s="25">
        <f t="shared" si="13"/>
        <v>0.73492665431989901</v>
      </c>
      <c r="M7" s="26">
        <f t="shared" si="14"/>
        <v>0.73492665431989901</v>
      </c>
      <c r="N7" s="27">
        <f t="shared" si="15"/>
        <v>0</v>
      </c>
      <c r="O7" s="28">
        <f t="shared" si="16"/>
        <v>0.73492665431989901</v>
      </c>
      <c r="P7" s="29">
        <f t="shared" si="17"/>
        <v>2.2047799629596971</v>
      </c>
    </row>
    <row r="8" spans="2:18" x14ac:dyDescent="0.2">
      <c r="B8" s="227"/>
      <c r="C8" s="18"/>
      <c r="D8" s="19"/>
      <c r="E8" s="19"/>
      <c r="F8" s="19">
        <v>100</v>
      </c>
      <c r="G8" s="20"/>
      <c r="H8" s="21">
        <f t="shared" si="9"/>
        <v>17.78188624645453</v>
      </c>
      <c r="I8" s="22">
        <f t="shared" si="10"/>
        <v>0</v>
      </c>
      <c r="J8" s="23">
        <f t="shared" si="11"/>
        <v>44.897396736446836</v>
      </c>
      <c r="K8" s="24">
        <f t="shared" si="12"/>
        <v>0</v>
      </c>
      <c r="L8" s="25">
        <f t="shared" si="13"/>
        <v>1.1483297543722655</v>
      </c>
      <c r="M8" s="26">
        <f t="shared" si="14"/>
        <v>0.57416487718613274</v>
      </c>
      <c r="N8" s="27">
        <f t="shared" si="15"/>
        <v>0</v>
      </c>
      <c r="O8" s="28">
        <f t="shared" si="16"/>
        <v>1.1483297543722655</v>
      </c>
      <c r="P8" s="29">
        <f t="shared" si="17"/>
        <v>1.7224946315583982</v>
      </c>
    </row>
    <row r="9" spans="2:18" ht="16" thickBot="1" x14ac:dyDescent="0.25">
      <c r="B9" s="228"/>
      <c r="C9" s="30"/>
      <c r="D9" s="31"/>
      <c r="E9" s="31"/>
      <c r="F9" s="31"/>
      <c r="G9" s="32">
        <v>100</v>
      </c>
      <c r="H9" s="33">
        <f t="shared" si="9"/>
        <v>31.292310801252906</v>
      </c>
      <c r="I9" s="34">
        <f t="shared" si="10"/>
        <v>0</v>
      </c>
      <c r="J9" s="35">
        <f t="shared" si="11"/>
        <v>0</v>
      </c>
      <c r="K9" s="36">
        <f t="shared" si="12"/>
        <v>0</v>
      </c>
      <c r="L9" s="37">
        <f t="shared" si="13"/>
        <v>0</v>
      </c>
      <c r="M9" s="38">
        <f t="shared" si="14"/>
        <v>1.0104071940992221</v>
      </c>
      <c r="N9" s="39">
        <f t="shared" si="15"/>
        <v>0</v>
      </c>
      <c r="O9" s="40">
        <f t="shared" si="16"/>
        <v>0</v>
      </c>
      <c r="P9" s="41">
        <f t="shared" si="17"/>
        <v>3.0312215822976665</v>
      </c>
    </row>
    <row r="10" spans="2:18" x14ac:dyDescent="0.2">
      <c r="B10" s="226" t="s">
        <v>43</v>
      </c>
      <c r="C10" s="6">
        <v>132</v>
      </c>
      <c r="D10" s="7"/>
      <c r="E10" s="7"/>
      <c r="F10" s="7"/>
      <c r="G10" s="8">
        <v>50</v>
      </c>
      <c r="H10" s="9">
        <f t="shared" si="9"/>
        <v>49.724514853777507</v>
      </c>
      <c r="I10" s="10">
        <f t="shared" si="10"/>
        <v>25.297432477492499</v>
      </c>
      <c r="J10" s="11">
        <f t="shared" si="11"/>
        <v>0</v>
      </c>
      <c r="K10" s="12">
        <f t="shared" si="12"/>
        <v>1.1003667889296433</v>
      </c>
      <c r="L10" s="13">
        <f t="shared" si="13"/>
        <v>0</v>
      </c>
      <c r="M10" s="14">
        <f t="shared" si="14"/>
        <v>1.6055703859792545</v>
      </c>
      <c r="N10" s="15">
        <f t="shared" si="15"/>
        <v>1.1003667889296433</v>
      </c>
      <c r="O10" s="16">
        <f t="shared" si="16"/>
        <v>0</v>
      </c>
      <c r="P10" s="17">
        <f t="shared" si="17"/>
        <v>4.8167111579377639</v>
      </c>
    </row>
    <row r="11" spans="2:18" x14ac:dyDescent="0.2">
      <c r="B11" s="227"/>
      <c r="C11" s="18"/>
      <c r="D11" s="19">
        <v>156</v>
      </c>
      <c r="E11" s="19"/>
      <c r="F11" s="19"/>
      <c r="G11" s="20">
        <v>50</v>
      </c>
      <c r="H11" s="21">
        <f t="shared" si="9"/>
        <v>49.681519965614129</v>
      </c>
      <c r="I11" s="22">
        <f t="shared" si="10"/>
        <v>50.531032053539981</v>
      </c>
      <c r="J11" s="23">
        <f t="shared" si="11"/>
        <v>0</v>
      </c>
      <c r="K11" s="24">
        <f t="shared" si="12"/>
        <v>2.1979570271222264</v>
      </c>
      <c r="L11" s="25">
        <f t="shared" si="13"/>
        <v>0</v>
      </c>
      <c r="M11" s="26">
        <f t="shared" si="14"/>
        <v>1.6041821106107244</v>
      </c>
      <c r="N11" s="27">
        <f t="shared" si="15"/>
        <v>2.1979570271222264</v>
      </c>
      <c r="O11" s="28">
        <f t="shared" si="16"/>
        <v>0</v>
      </c>
      <c r="P11" s="29">
        <f t="shared" si="17"/>
        <v>4.8125463318321735</v>
      </c>
    </row>
    <row r="12" spans="2:18" x14ac:dyDescent="0.2">
      <c r="B12" s="227"/>
      <c r="C12" s="18"/>
      <c r="D12" s="19"/>
      <c r="E12" s="19">
        <v>150</v>
      </c>
      <c r="F12" s="19"/>
      <c r="G12" s="20">
        <v>50</v>
      </c>
      <c r="H12" s="21">
        <f t="shared" si="9"/>
        <v>49.787173127057358</v>
      </c>
      <c r="I12" s="22">
        <f t="shared" si="10"/>
        <v>0</v>
      </c>
      <c r="J12" s="23">
        <f t="shared" si="11"/>
        <v>43.101243495899112</v>
      </c>
      <c r="K12" s="24">
        <f t="shared" si="12"/>
        <v>0</v>
      </c>
      <c r="L12" s="25">
        <f t="shared" si="13"/>
        <v>1.1023899814798483</v>
      </c>
      <c r="M12" s="26">
        <f t="shared" si="14"/>
        <v>1.6075935785294595</v>
      </c>
      <c r="N12" s="27">
        <f t="shared" si="15"/>
        <v>0</v>
      </c>
      <c r="O12" s="28">
        <f t="shared" si="16"/>
        <v>1.1023899814798483</v>
      </c>
      <c r="P12" s="29">
        <f t="shared" si="17"/>
        <v>4.8227807355883785</v>
      </c>
    </row>
    <row r="13" spans="2:18" ht="16" thickBot="1" x14ac:dyDescent="0.25">
      <c r="B13" s="227"/>
      <c r="C13" s="30"/>
      <c r="D13" s="31"/>
      <c r="E13" s="31"/>
      <c r="F13" s="31">
        <v>194</v>
      </c>
      <c r="G13" s="32">
        <v>50</v>
      </c>
      <c r="H13" s="33">
        <f t="shared" si="9"/>
        <v>50.143014718748248</v>
      </c>
      <c r="I13" s="34">
        <f t="shared" si="10"/>
        <v>0</v>
      </c>
      <c r="J13" s="35">
        <f t="shared" si="11"/>
        <v>87.100949668706875</v>
      </c>
      <c r="K13" s="36">
        <f t="shared" si="12"/>
        <v>0</v>
      </c>
      <c r="L13" s="37">
        <f t="shared" si="13"/>
        <v>2.2277597234821953</v>
      </c>
      <c r="M13" s="38">
        <f t="shared" si="14"/>
        <v>1.6190834587907088</v>
      </c>
      <c r="N13" s="39">
        <f t="shared" si="15"/>
        <v>0</v>
      </c>
      <c r="O13" s="40">
        <f t="shared" si="16"/>
        <v>2.2277597234821953</v>
      </c>
      <c r="P13" s="41">
        <f t="shared" si="17"/>
        <v>4.8572503763721269</v>
      </c>
    </row>
    <row r="14" spans="2:18" x14ac:dyDescent="0.2">
      <c r="B14" s="227"/>
      <c r="C14" s="6">
        <v>146</v>
      </c>
      <c r="D14" s="7"/>
      <c r="E14" s="7"/>
      <c r="F14" s="7"/>
      <c r="G14" s="8">
        <v>40</v>
      </c>
      <c r="H14" s="9">
        <f t="shared" si="9"/>
        <v>50.209655230804593</v>
      </c>
      <c r="I14" s="10">
        <f t="shared" si="10"/>
        <v>27.980493497832612</v>
      </c>
      <c r="J14" s="11">
        <f t="shared" si="11"/>
        <v>0</v>
      </c>
      <c r="K14" s="12">
        <f t="shared" si="12"/>
        <v>1.2170723574524842</v>
      </c>
      <c r="L14" s="13">
        <f t="shared" si="13"/>
        <v>0</v>
      </c>
      <c r="M14" s="14">
        <f t="shared" si="14"/>
        <v>1.621235235092173</v>
      </c>
      <c r="N14" s="15">
        <f t="shared" si="15"/>
        <v>1.2170723574524842</v>
      </c>
      <c r="O14" s="16">
        <f t="shared" si="16"/>
        <v>0</v>
      </c>
      <c r="P14" s="17">
        <f t="shared" si="17"/>
        <v>4.8637057052765194</v>
      </c>
    </row>
    <row r="15" spans="2:18" x14ac:dyDescent="0.2">
      <c r="B15" s="227"/>
      <c r="C15" s="18"/>
      <c r="D15" s="19">
        <v>170</v>
      </c>
      <c r="E15" s="19"/>
      <c r="F15" s="19"/>
      <c r="G15" s="20">
        <v>40</v>
      </c>
      <c r="H15" s="21">
        <f t="shared" si="9"/>
        <v>49.606744679782601</v>
      </c>
      <c r="I15" s="22">
        <f t="shared" si="10"/>
        <v>55.065868263473057</v>
      </c>
      <c r="J15" s="23">
        <f t="shared" si="11"/>
        <v>0</v>
      </c>
      <c r="K15" s="24">
        <f t="shared" si="12"/>
        <v>2.3952095808383236</v>
      </c>
      <c r="L15" s="25">
        <f t="shared" si="13"/>
        <v>0</v>
      </c>
      <c r="M15" s="26">
        <f t="shared" si="14"/>
        <v>1.6017676680588506</v>
      </c>
      <c r="N15" s="27">
        <f t="shared" si="15"/>
        <v>2.3952095808383236</v>
      </c>
      <c r="O15" s="28">
        <f t="shared" si="16"/>
        <v>0</v>
      </c>
      <c r="P15" s="29">
        <f t="shared" si="17"/>
        <v>4.8053030041765519</v>
      </c>
    </row>
    <row r="16" spans="2:18" x14ac:dyDescent="0.2">
      <c r="B16" s="227"/>
      <c r="C16" s="18"/>
      <c r="D16" s="19"/>
      <c r="E16" s="19">
        <v>165</v>
      </c>
      <c r="F16" s="19"/>
      <c r="G16" s="20">
        <v>40</v>
      </c>
      <c r="H16" s="21">
        <f t="shared" si="9"/>
        <v>50.072043819575157</v>
      </c>
      <c r="I16" s="22">
        <f t="shared" si="10"/>
        <v>0</v>
      </c>
      <c r="J16" s="23">
        <f t="shared" si="11"/>
        <v>47.411367845489025</v>
      </c>
      <c r="K16" s="24">
        <f t="shared" si="12"/>
        <v>0</v>
      </c>
      <c r="L16" s="25">
        <f t="shared" si="13"/>
        <v>1.2126289796278333</v>
      </c>
      <c r="M16" s="26">
        <f t="shared" si="14"/>
        <v>1.6167918572675222</v>
      </c>
      <c r="N16" s="27">
        <f t="shared" si="15"/>
        <v>0</v>
      </c>
      <c r="O16" s="28">
        <f t="shared" si="16"/>
        <v>1.2126289796278333</v>
      </c>
      <c r="P16" s="29">
        <f t="shared" si="17"/>
        <v>4.8503755718025667</v>
      </c>
    </row>
    <row r="17" spans="2:16" ht="16" thickBot="1" x14ac:dyDescent="0.25">
      <c r="B17" s="227"/>
      <c r="C17" s="30"/>
      <c r="D17" s="31"/>
      <c r="E17" s="31"/>
      <c r="F17" s="31">
        <v>210</v>
      </c>
      <c r="G17" s="32">
        <v>40</v>
      </c>
      <c r="H17" s="33">
        <f t="shared" si="9"/>
        <v>49.85888543805568</v>
      </c>
      <c r="I17" s="34">
        <f t="shared" si="10"/>
        <v>0</v>
      </c>
      <c r="J17" s="35">
        <f t="shared" si="11"/>
        <v>94.284533146538365</v>
      </c>
      <c r="K17" s="36">
        <f t="shared" si="12"/>
        <v>0</v>
      </c>
      <c r="L17" s="37">
        <f t="shared" si="13"/>
        <v>2.4114924841817578</v>
      </c>
      <c r="M17" s="38">
        <f t="shared" si="14"/>
        <v>1.6099091197305677</v>
      </c>
      <c r="N17" s="39">
        <f t="shared" si="15"/>
        <v>0</v>
      </c>
      <c r="O17" s="40">
        <f t="shared" si="16"/>
        <v>2.4114924841817578</v>
      </c>
      <c r="P17" s="41">
        <f t="shared" si="17"/>
        <v>4.8297273591917032</v>
      </c>
    </row>
    <row r="18" spans="2:16" x14ac:dyDescent="0.2">
      <c r="B18" s="227"/>
      <c r="C18" s="6">
        <v>156</v>
      </c>
      <c r="D18" s="7"/>
      <c r="E18" s="7"/>
      <c r="F18" s="7"/>
      <c r="G18" s="8">
        <v>30</v>
      </c>
      <c r="H18" s="9">
        <f t="shared" si="9"/>
        <v>49.662118048645297</v>
      </c>
      <c r="I18" s="10">
        <f t="shared" si="10"/>
        <v>29.896965655218406</v>
      </c>
      <c r="J18" s="11">
        <f t="shared" si="11"/>
        <v>0</v>
      </c>
      <c r="K18" s="12">
        <f t="shared" si="12"/>
        <v>1.3004334778259421</v>
      </c>
      <c r="L18" s="13">
        <f t="shared" si="13"/>
        <v>0</v>
      </c>
      <c r="M18" s="14">
        <f t="shared" si="14"/>
        <v>1.6035556360557086</v>
      </c>
      <c r="N18" s="15">
        <f t="shared" si="15"/>
        <v>1.3004334778259421</v>
      </c>
      <c r="O18" s="16">
        <f t="shared" si="16"/>
        <v>0</v>
      </c>
      <c r="P18" s="17">
        <f t="shared" si="17"/>
        <v>4.8106669081671258</v>
      </c>
    </row>
    <row r="19" spans="2:16" x14ac:dyDescent="0.2">
      <c r="B19" s="227"/>
      <c r="C19" s="18"/>
      <c r="D19" s="19">
        <v>185</v>
      </c>
      <c r="E19" s="19"/>
      <c r="F19" s="19"/>
      <c r="G19" s="20">
        <v>30</v>
      </c>
      <c r="H19" s="21">
        <f t="shared" si="9"/>
        <v>49.750144807829201</v>
      </c>
      <c r="I19" s="22">
        <f t="shared" si="10"/>
        <v>59.924621345544203</v>
      </c>
      <c r="J19" s="23">
        <f t="shared" si="11"/>
        <v>0</v>
      </c>
      <c r="K19" s="24">
        <f t="shared" si="12"/>
        <v>2.606551602676999</v>
      </c>
      <c r="L19" s="25">
        <f t="shared" si="13"/>
        <v>0</v>
      </c>
      <c r="M19" s="26">
        <f t="shared" si="14"/>
        <v>1.606397959568266</v>
      </c>
      <c r="N19" s="27">
        <f t="shared" si="15"/>
        <v>2.606551602676999</v>
      </c>
      <c r="O19" s="28">
        <f t="shared" si="16"/>
        <v>0</v>
      </c>
      <c r="P19" s="29">
        <f t="shared" si="17"/>
        <v>4.8191938787047981</v>
      </c>
    </row>
    <row r="20" spans="2:16" x14ac:dyDescent="0.2">
      <c r="B20" s="227"/>
      <c r="C20" s="18"/>
      <c r="D20" s="19"/>
      <c r="E20" s="19">
        <v>180</v>
      </c>
      <c r="F20" s="19"/>
      <c r="G20" s="20">
        <v>30</v>
      </c>
      <c r="H20" s="21">
        <f t="shared" si="9"/>
        <v>50.356914512092956</v>
      </c>
      <c r="I20" s="22">
        <f t="shared" si="10"/>
        <v>0</v>
      </c>
      <c r="J20" s="23">
        <f t="shared" si="11"/>
        <v>51.721492195078937</v>
      </c>
      <c r="K20" s="24">
        <f t="shared" si="12"/>
        <v>0</v>
      </c>
      <c r="L20" s="25">
        <f t="shared" si="13"/>
        <v>1.3228679777758181</v>
      </c>
      <c r="M20" s="26">
        <f t="shared" si="14"/>
        <v>1.6259901360055848</v>
      </c>
      <c r="N20" s="27">
        <f t="shared" si="15"/>
        <v>0</v>
      </c>
      <c r="O20" s="28">
        <f t="shared" si="16"/>
        <v>1.3228679777758181</v>
      </c>
      <c r="P20" s="29">
        <f t="shared" si="17"/>
        <v>4.8779704080167541</v>
      </c>
    </row>
    <row r="21" spans="2:16" ht="16" thickBot="1" x14ac:dyDescent="0.25">
      <c r="B21" s="227"/>
      <c r="C21" s="30"/>
      <c r="D21" s="31"/>
      <c r="E21" s="31"/>
      <c r="F21" s="31">
        <v>230</v>
      </c>
      <c r="G21" s="32">
        <v>30</v>
      </c>
      <c r="H21" s="33">
        <f t="shared" si="9"/>
        <v>50.286031607221297</v>
      </c>
      <c r="I21" s="34">
        <f t="shared" si="10"/>
        <v>0</v>
      </c>
      <c r="J21" s="35">
        <f t="shared" si="11"/>
        <v>103.26401249382774</v>
      </c>
      <c r="K21" s="36">
        <f t="shared" si="12"/>
        <v>0</v>
      </c>
      <c r="L21" s="37">
        <f t="shared" si="13"/>
        <v>2.641158435056211</v>
      </c>
      <c r="M21" s="38">
        <f t="shared" si="14"/>
        <v>1.623701375757872</v>
      </c>
      <c r="N21" s="39">
        <f t="shared" si="15"/>
        <v>0</v>
      </c>
      <c r="O21" s="40">
        <f t="shared" si="16"/>
        <v>2.641158435056211</v>
      </c>
      <c r="P21" s="41">
        <f t="shared" si="17"/>
        <v>4.8711041272736164</v>
      </c>
    </row>
    <row r="22" spans="2:16" x14ac:dyDescent="0.2">
      <c r="B22" s="227"/>
      <c r="C22" s="6">
        <v>170</v>
      </c>
      <c r="D22" s="7"/>
      <c r="E22" s="7"/>
      <c r="F22" s="7"/>
      <c r="G22" s="8">
        <v>20</v>
      </c>
      <c r="H22" s="9">
        <f t="shared" si="9"/>
        <v>50.147258425672391</v>
      </c>
      <c r="I22" s="10">
        <f t="shared" si="10"/>
        <v>32.580026675558521</v>
      </c>
      <c r="J22" s="11">
        <f t="shared" si="11"/>
        <v>0</v>
      </c>
      <c r="K22" s="12">
        <f t="shared" si="12"/>
        <v>1.417139046348783</v>
      </c>
      <c r="L22" s="13">
        <f t="shared" si="13"/>
        <v>0</v>
      </c>
      <c r="M22" s="14">
        <f t="shared" si="14"/>
        <v>1.6192204851686274</v>
      </c>
      <c r="N22" s="15">
        <f t="shared" si="15"/>
        <v>1.417139046348783</v>
      </c>
      <c r="O22" s="16">
        <f t="shared" si="16"/>
        <v>0</v>
      </c>
      <c r="P22" s="17">
        <f t="shared" si="17"/>
        <v>4.8576614555058821</v>
      </c>
    </row>
    <row r="23" spans="2:16" x14ac:dyDescent="0.2">
      <c r="B23" s="227"/>
      <c r="C23" s="18"/>
      <c r="D23" s="19">
        <v>200</v>
      </c>
      <c r="E23" s="19"/>
      <c r="F23" s="19"/>
      <c r="G23" s="20">
        <v>20</v>
      </c>
      <c r="H23" s="21">
        <f t="shared" si="9"/>
        <v>49.893544935875802</v>
      </c>
      <c r="I23" s="22">
        <f t="shared" si="10"/>
        <v>64.783374427615357</v>
      </c>
      <c r="J23" s="23">
        <f t="shared" si="11"/>
        <v>0</v>
      </c>
      <c r="K23" s="24">
        <f t="shared" si="12"/>
        <v>2.8178936245156749</v>
      </c>
      <c r="L23" s="25">
        <f t="shared" si="13"/>
        <v>0</v>
      </c>
      <c r="M23" s="26">
        <f t="shared" si="14"/>
        <v>1.6110282510776819</v>
      </c>
      <c r="N23" s="27">
        <f t="shared" si="15"/>
        <v>2.8178936245156749</v>
      </c>
      <c r="O23" s="28">
        <f t="shared" si="16"/>
        <v>0</v>
      </c>
      <c r="P23" s="29">
        <f t="shared" si="17"/>
        <v>4.8330847532330452</v>
      </c>
    </row>
    <row r="24" spans="2:16" x14ac:dyDescent="0.2">
      <c r="B24" s="227"/>
      <c r="C24" s="18"/>
      <c r="D24" s="19"/>
      <c r="E24" s="19">
        <v>190</v>
      </c>
      <c r="F24" s="19"/>
      <c r="G24" s="20">
        <v>20</v>
      </c>
      <c r="H24" s="21">
        <f t="shared" si="9"/>
        <v>49.503751280396393</v>
      </c>
      <c r="I24" s="22">
        <f t="shared" si="10"/>
        <v>0</v>
      </c>
      <c r="J24" s="23">
        <f t="shared" si="11"/>
        <v>54.594908428138872</v>
      </c>
      <c r="K24" s="24">
        <f t="shared" si="12"/>
        <v>0</v>
      </c>
      <c r="L24" s="25">
        <f t="shared" si="13"/>
        <v>1.396360643207808</v>
      </c>
      <c r="M24" s="26">
        <f t="shared" si="14"/>
        <v>1.5984420820276524</v>
      </c>
      <c r="N24" s="27">
        <f t="shared" si="15"/>
        <v>0</v>
      </c>
      <c r="O24" s="28">
        <f t="shared" si="16"/>
        <v>1.396360643207808</v>
      </c>
      <c r="P24" s="29">
        <f t="shared" si="17"/>
        <v>4.7953262460829569</v>
      </c>
    </row>
    <row r="25" spans="2:16" ht="16" thickBot="1" x14ac:dyDescent="0.25">
      <c r="B25" s="227"/>
      <c r="C25" s="30"/>
      <c r="D25" s="31"/>
      <c r="E25" s="31"/>
      <c r="F25" s="31">
        <v>245</v>
      </c>
      <c r="G25" s="32">
        <v>20</v>
      </c>
      <c r="H25" s="33">
        <f t="shared" si="9"/>
        <v>49.824083464064188</v>
      </c>
      <c r="I25" s="34">
        <f t="shared" si="10"/>
        <v>0</v>
      </c>
      <c r="J25" s="35">
        <f t="shared" si="11"/>
        <v>109.99862200429476</v>
      </c>
      <c r="K25" s="36">
        <f t="shared" si="12"/>
        <v>0</v>
      </c>
      <c r="L25" s="37">
        <f t="shared" si="13"/>
        <v>2.8134078982120507</v>
      </c>
      <c r="M25" s="38">
        <f t="shared" si="14"/>
        <v>1.6087853879258698</v>
      </c>
      <c r="N25" s="39">
        <f t="shared" si="15"/>
        <v>0</v>
      </c>
      <c r="O25" s="40">
        <f t="shared" si="16"/>
        <v>2.8134078982120507</v>
      </c>
      <c r="P25" s="41">
        <f t="shared" si="17"/>
        <v>4.8263561637776089</v>
      </c>
    </row>
    <row r="26" spans="2:16" x14ac:dyDescent="0.2">
      <c r="B26" s="227"/>
      <c r="C26" s="6">
        <v>180</v>
      </c>
      <c r="D26" s="7"/>
      <c r="E26" s="7"/>
      <c r="F26" s="7"/>
      <c r="G26" s="8">
        <v>10</v>
      </c>
      <c r="H26" s="9">
        <f t="shared" si="9"/>
        <v>49.599721243513088</v>
      </c>
      <c r="I26" s="10">
        <f t="shared" si="10"/>
        <v>34.496498832944312</v>
      </c>
      <c r="J26" s="11">
        <f t="shared" si="11"/>
        <v>0</v>
      </c>
      <c r="K26" s="12">
        <f t="shared" si="12"/>
        <v>1.5005001667222408</v>
      </c>
      <c r="L26" s="13">
        <f t="shared" si="13"/>
        <v>0</v>
      </c>
      <c r="M26" s="14">
        <f t="shared" si="14"/>
        <v>1.6015408861321629</v>
      </c>
      <c r="N26" s="15">
        <f t="shared" si="15"/>
        <v>1.5005001667222408</v>
      </c>
      <c r="O26" s="16">
        <f t="shared" si="16"/>
        <v>0</v>
      </c>
      <c r="P26" s="17">
        <f t="shared" si="17"/>
        <v>4.8046226583964886</v>
      </c>
    </row>
    <row r="27" spans="2:16" x14ac:dyDescent="0.2">
      <c r="B27" s="227"/>
      <c r="C27" s="18"/>
      <c r="D27" s="19">
        <v>214</v>
      </c>
      <c r="E27" s="19"/>
      <c r="F27" s="19"/>
      <c r="G27" s="20">
        <v>10</v>
      </c>
      <c r="H27" s="21">
        <f t="shared" si="9"/>
        <v>49.818769650044274</v>
      </c>
      <c r="I27" s="22">
        <f t="shared" si="10"/>
        <v>69.318210637548432</v>
      </c>
      <c r="J27" s="23">
        <f t="shared" si="11"/>
        <v>0</v>
      </c>
      <c r="K27" s="24">
        <f t="shared" si="12"/>
        <v>3.0151461782317721</v>
      </c>
      <c r="L27" s="25">
        <f t="shared" si="13"/>
        <v>0</v>
      </c>
      <c r="M27" s="26">
        <f t="shared" si="14"/>
        <v>1.6086138085258082</v>
      </c>
      <c r="N27" s="27">
        <f t="shared" si="15"/>
        <v>3.0151461782317721</v>
      </c>
      <c r="O27" s="28">
        <f t="shared" si="16"/>
        <v>0</v>
      </c>
      <c r="P27" s="29">
        <f t="shared" si="17"/>
        <v>4.8258414255774245</v>
      </c>
    </row>
    <row r="28" spans="2:16" x14ac:dyDescent="0.2">
      <c r="B28" s="227"/>
      <c r="C28" s="18"/>
      <c r="D28" s="19"/>
      <c r="E28" s="19">
        <v>204</v>
      </c>
      <c r="F28" s="19"/>
      <c r="G28" s="20">
        <v>10</v>
      </c>
      <c r="H28" s="21">
        <f t="shared" si="9"/>
        <v>49.561015188071323</v>
      </c>
      <c r="I28" s="22">
        <f t="shared" si="10"/>
        <v>0</v>
      </c>
      <c r="J28" s="23">
        <f t="shared" si="11"/>
        <v>58.617691154422793</v>
      </c>
      <c r="K28" s="24">
        <f t="shared" si="12"/>
        <v>0</v>
      </c>
      <c r="L28" s="25">
        <f t="shared" si="13"/>
        <v>1.4992503748125938</v>
      </c>
      <c r="M28" s="26">
        <f t="shared" si="14"/>
        <v>1.6002910942225159</v>
      </c>
      <c r="N28" s="27">
        <f t="shared" si="15"/>
        <v>0</v>
      </c>
      <c r="O28" s="28">
        <f t="shared" si="16"/>
        <v>1.4992503748125938</v>
      </c>
      <c r="P28" s="29">
        <f t="shared" si="17"/>
        <v>4.8008732826675473</v>
      </c>
    </row>
    <row r="29" spans="2:16" ht="16" thickBot="1" x14ac:dyDescent="0.25">
      <c r="B29" s="228"/>
      <c r="C29" s="30"/>
      <c r="D29" s="31"/>
      <c r="E29" s="31"/>
      <c r="F29" s="31">
        <v>265</v>
      </c>
      <c r="G29" s="32">
        <v>10</v>
      </c>
      <c r="H29" s="33">
        <f t="shared" si="9"/>
        <v>50.251229633229798</v>
      </c>
      <c r="I29" s="34">
        <f t="shared" si="10"/>
        <v>0</v>
      </c>
      <c r="J29" s="35">
        <f t="shared" si="11"/>
        <v>118.97810135158413</v>
      </c>
      <c r="K29" s="36">
        <f t="shared" si="12"/>
        <v>0</v>
      </c>
      <c r="L29" s="37">
        <f t="shared" si="13"/>
        <v>3.0430738490865039</v>
      </c>
      <c r="M29" s="38">
        <f t="shared" si="14"/>
        <v>1.6225776439531741</v>
      </c>
      <c r="N29" s="39">
        <f t="shared" si="15"/>
        <v>0</v>
      </c>
      <c r="O29" s="40">
        <f t="shared" si="16"/>
        <v>3.0430738490865039</v>
      </c>
      <c r="P29" s="41">
        <f t="shared" si="17"/>
        <v>4.8677329318595222</v>
      </c>
    </row>
    <row r="30" spans="2:16" x14ac:dyDescent="0.2">
      <c r="B30" s="226" t="s">
        <v>44</v>
      </c>
      <c r="C30" s="42"/>
      <c r="D30" s="43">
        <v>142</v>
      </c>
      <c r="E30" s="43"/>
      <c r="F30" s="43"/>
      <c r="G30" s="44">
        <v>60</v>
      </c>
      <c r="H30" s="45">
        <f t="shared" si="9"/>
        <v>49.75629525144565</v>
      </c>
      <c r="I30" s="46">
        <f t="shared" si="10"/>
        <v>45.996195843606905</v>
      </c>
      <c r="J30" s="47">
        <f t="shared" si="11"/>
        <v>0</v>
      </c>
      <c r="K30" s="48">
        <f t="shared" si="12"/>
        <v>2.0007044734061292</v>
      </c>
      <c r="L30" s="49">
        <f t="shared" si="13"/>
        <v>0</v>
      </c>
      <c r="M30" s="50">
        <f t="shared" si="14"/>
        <v>1.6065965531625979</v>
      </c>
      <c r="N30" s="51">
        <f t="shared" si="15"/>
        <v>2.0007044734061292</v>
      </c>
      <c r="O30" s="52">
        <f t="shared" si="16"/>
        <v>0</v>
      </c>
      <c r="P30" s="53">
        <f t="shared" si="17"/>
        <v>4.8197896594877934</v>
      </c>
    </row>
    <row r="31" spans="2:16" x14ac:dyDescent="0.2">
      <c r="B31" s="227"/>
      <c r="C31" s="18">
        <v>13</v>
      </c>
      <c r="D31" s="19">
        <v>91</v>
      </c>
      <c r="E31" s="19">
        <v>15.5</v>
      </c>
      <c r="F31" s="19"/>
      <c r="G31" s="20"/>
      <c r="H31" s="21">
        <f t="shared" si="9"/>
        <v>26.73806989532979</v>
      </c>
      <c r="I31" s="22">
        <f t="shared" si="10"/>
        <v>31.967849169166524</v>
      </c>
      <c r="J31" s="23">
        <f t="shared" si="11"/>
        <v>4.4537951612429083</v>
      </c>
      <c r="K31" s="24">
        <f t="shared" si="12"/>
        <v>1.3905110556401272</v>
      </c>
      <c r="L31" s="25">
        <f t="shared" si="13"/>
        <v>0.11391363141958434</v>
      </c>
      <c r="M31" s="26">
        <f t="shared" si="14"/>
        <v>0.86335388748239561</v>
      </c>
      <c r="N31" s="27">
        <f t="shared" si="15"/>
        <v>1.3905110556401272</v>
      </c>
      <c r="O31" s="28">
        <f t="shared" si="16"/>
        <v>0.11391363141958434</v>
      </c>
      <c r="P31" s="29">
        <f t="shared" si="17"/>
        <v>2.5900616624471868</v>
      </c>
    </row>
    <row r="32" spans="2:16" x14ac:dyDescent="0.2">
      <c r="B32" s="227"/>
      <c r="C32" s="18"/>
      <c r="D32" s="19"/>
      <c r="E32" s="19"/>
      <c r="F32" s="19"/>
      <c r="G32" s="20"/>
      <c r="H32" s="21">
        <f t="shared" si="9"/>
        <v>0</v>
      </c>
      <c r="I32" s="22">
        <f t="shared" si="10"/>
        <v>0</v>
      </c>
      <c r="J32" s="23">
        <f t="shared" si="11"/>
        <v>0</v>
      </c>
      <c r="K32" s="24">
        <f t="shared" si="12"/>
        <v>0</v>
      </c>
      <c r="L32" s="25">
        <f t="shared" si="13"/>
        <v>0</v>
      </c>
      <c r="M32" s="26">
        <f t="shared" si="14"/>
        <v>0</v>
      </c>
      <c r="N32" s="27">
        <f t="shared" si="15"/>
        <v>0</v>
      </c>
      <c r="O32" s="28">
        <f t="shared" si="16"/>
        <v>0</v>
      </c>
      <c r="P32" s="29">
        <f t="shared" si="17"/>
        <v>0</v>
      </c>
    </row>
    <row r="33" spans="2:16" x14ac:dyDescent="0.2">
      <c r="B33" s="227"/>
      <c r="C33" s="18">
        <v>30</v>
      </c>
      <c r="D33" s="19">
        <v>152</v>
      </c>
      <c r="E33" s="19"/>
      <c r="F33" s="19"/>
      <c r="G33" s="20"/>
      <c r="H33" s="21">
        <f t="shared" si="9"/>
        <v>40.907744603373132</v>
      </c>
      <c r="I33" s="22">
        <f t="shared" si="10"/>
        <v>54.984781037145062</v>
      </c>
      <c r="J33" s="23">
        <f t="shared" si="11"/>
        <v>0</v>
      </c>
      <c r="K33" s="24">
        <f t="shared" si="12"/>
        <v>2.3916825157522865</v>
      </c>
      <c r="L33" s="25">
        <f t="shared" si="13"/>
        <v>0</v>
      </c>
      <c r="M33" s="26">
        <f t="shared" si="14"/>
        <v>1.3208829384363299</v>
      </c>
      <c r="N33" s="27">
        <f t="shared" si="15"/>
        <v>2.3916825157522865</v>
      </c>
      <c r="O33" s="28">
        <f t="shared" si="16"/>
        <v>0</v>
      </c>
      <c r="P33" s="29">
        <f t="shared" si="17"/>
        <v>3.9626488153089898</v>
      </c>
    </row>
    <row r="34" spans="2:16" x14ac:dyDescent="0.2">
      <c r="B34" s="227"/>
      <c r="C34" s="18">
        <v>18</v>
      </c>
      <c r="D34" s="19">
        <v>140</v>
      </c>
      <c r="E34" s="19"/>
      <c r="F34" s="19"/>
      <c r="G34" s="20"/>
      <c r="H34" s="21">
        <f t="shared" si="9"/>
        <v>35.191606959276434</v>
      </c>
      <c r="I34" s="22">
        <f t="shared" si="10"/>
        <v>48.798011982625184</v>
      </c>
      <c r="J34" s="23">
        <f t="shared" si="11"/>
        <v>0</v>
      </c>
      <c r="K34" s="24">
        <f t="shared" si="12"/>
        <v>2.1225755538331965</v>
      </c>
      <c r="L34" s="25">
        <f t="shared" si="13"/>
        <v>0</v>
      </c>
      <c r="M34" s="26">
        <f t="shared" si="14"/>
        <v>1.1363127852527102</v>
      </c>
      <c r="N34" s="27">
        <f t="shared" si="15"/>
        <v>2.1225755538331965</v>
      </c>
      <c r="O34" s="28">
        <f t="shared" si="16"/>
        <v>0</v>
      </c>
      <c r="P34" s="29">
        <f t="shared" si="17"/>
        <v>3.4089383557581305</v>
      </c>
    </row>
    <row r="35" spans="2:16" x14ac:dyDescent="0.2">
      <c r="B35" s="227"/>
      <c r="C35" s="18">
        <v>45</v>
      </c>
      <c r="D35" s="19">
        <v>35</v>
      </c>
      <c r="E35" s="19"/>
      <c r="F35" s="19"/>
      <c r="G35" s="20"/>
      <c r="H35" s="21">
        <f t="shared" si="9"/>
        <v>19.253762026581363</v>
      </c>
      <c r="I35" s="22">
        <f t="shared" si="10"/>
        <v>19.961215233068764</v>
      </c>
      <c r="J35" s="23">
        <f t="shared" si="11"/>
        <v>0</v>
      </c>
      <c r="K35" s="24">
        <f t="shared" si="12"/>
        <v>0.86825642597080321</v>
      </c>
      <c r="L35" s="25">
        <f t="shared" si="13"/>
        <v>0</v>
      </c>
      <c r="M35" s="26">
        <f t="shared" si="14"/>
        <v>0.62169073382568174</v>
      </c>
      <c r="N35" s="27">
        <f t="shared" si="15"/>
        <v>0.86825642597080321</v>
      </c>
      <c r="O35" s="28">
        <f t="shared" si="16"/>
        <v>0</v>
      </c>
      <c r="P35" s="29">
        <f t="shared" si="17"/>
        <v>1.8650722014770453</v>
      </c>
    </row>
    <row r="36" spans="2:16" x14ac:dyDescent="0.2">
      <c r="B36" s="227"/>
      <c r="C36" s="18">
        <v>50</v>
      </c>
      <c r="D36" s="19">
        <v>50</v>
      </c>
      <c r="E36" s="19"/>
      <c r="F36" s="19"/>
      <c r="G36" s="20"/>
      <c r="H36" s="21">
        <f t="shared" si="9"/>
        <v>23.817240183736246</v>
      </c>
      <c r="I36" s="22">
        <f t="shared" si="10"/>
        <v>25.778204393832816</v>
      </c>
      <c r="J36" s="23">
        <f t="shared" si="11"/>
        <v>0</v>
      </c>
      <c r="K36" s="24">
        <f t="shared" si="12"/>
        <v>1.1212790079962078</v>
      </c>
      <c r="L36" s="25">
        <f t="shared" si="13"/>
        <v>0</v>
      </c>
      <c r="M36" s="26">
        <f t="shared" si="14"/>
        <v>0.76904230493174852</v>
      </c>
      <c r="N36" s="27">
        <f t="shared" si="15"/>
        <v>1.1212790079962078</v>
      </c>
      <c r="O36" s="28">
        <f t="shared" si="16"/>
        <v>0</v>
      </c>
      <c r="P36" s="29">
        <f t="shared" si="17"/>
        <v>2.3071269147952456</v>
      </c>
    </row>
    <row r="37" spans="2:16" x14ac:dyDescent="0.2">
      <c r="B37" s="227"/>
      <c r="C37" s="18">
        <v>25</v>
      </c>
      <c r="D37" s="19">
        <v>35</v>
      </c>
      <c r="E37" s="19"/>
      <c r="F37" s="19"/>
      <c r="G37" s="20"/>
      <c r="H37" s="21">
        <f t="shared" si="9"/>
        <v>14.090374230649385</v>
      </c>
      <c r="I37" s="22">
        <f t="shared" si="10"/>
        <v>16.128270918297176</v>
      </c>
      <c r="J37" s="23">
        <f t="shared" si="11"/>
        <v>0</v>
      </c>
      <c r="K37" s="24">
        <f t="shared" si="12"/>
        <v>0.70153418522388766</v>
      </c>
      <c r="L37" s="25">
        <f t="shared" si="13"/>
        <v>0</v>
      </c>
      <c r="M37" s="26">
        <f t="shared" si="14"/>
        <v>0.45496849307876608</v>
      </c>
      <c r="N37" s="27">
        <f t="shared" ref="N37:N39" si="18">+K37</f>
        <v>0.70153418522388766</v>
      </c>
      <c r="O37" s="28">
        <f t="shared" ref="O37:O39" si="19">+L37</f>
        <v>0</v>
      </c>
      <c r="P37" s="29">
        <f t="shared" ref="P37:P39" si="20">+M37*3</f>
        <v>1.3649054792362982</v>
      </c>
    </row>
    <row r="38" spans="2:16" x14ac:dyDescent="0.2">
      <c r="B38" s="227"/>
      <c r="C38" s="18"/>
      <c r="D38" s="19"/>
      <c r="E38" s="19">
        <v>30</v>
      </c>
      <c r="F38" s="19">
        <v>76</v>
      </c>
      <c r="G38" s="20"/>
      <c r="H38" s="21">
        <f t="shared" si="9"/>
        <v>20.342437092591624</v>
      </c>
      <c r="I38" s="22">
        <f t="shared" si="10"/>
        <v>0</v>
      </c>
      <c r="J38" s="23">
        <f t="shared" si="11"/>
        <v>42.742270218879419</v>
      </c>
      <c r="K38" s="24">
        <f t="shared" si="12"/>
        <v>0</v>
      </c>
      <c r="L38" s="25">
        <f t="shared" si="13"/>
        <v>1.0932086096188915</v>
      </c>
      <c r="M38" s="26">
        <f t="shared" si="14"/>
        <v>0.65684330295743054</v>
      </c>
      <c r="N38" s="27">
        <f t="shared" si="18"/>
        <v>0</v>
      </c>
      <c r="O38" s="28">
        <f t="shared" si="19"/>
        <v>1.0932086096188915</v>
      </c>
      <c r="P38" s="29">
        <f t="shared" si="20"/>
        <v>1.9705299088722916</v>
      </c>
    </row>
    <row r="39" spans="2:16" ht="16" thickBot="1" x14ac:dyDescent="0.25">
      <c r="B39" s="228"/>
      <c r="C39" s="30"/>
      <c r="D39" s="31"/>
      <c r="E39" s="31">
        <v>50</v>
      </c>
      <c r="F39" s="31">
        <v>50</v>
      </c>
      <c r="G39" s="32"/>
      <c r="H39" s="33">
        <f t="shared" si="9"/>
        <v>20.271282365370901</v>
      </c>
      <c r="I39" s="34">
        <f t="shared" si="10"/>
        <v>0</v>
      </c>
      <c r="J39" s="35">
        <f t="shared" si="11"/>
        <v>36.81577953352312</v>
      </c>
      <c r="K39" s="36">
        <f t="shared" si="12"/>
        <v>0</v>
      </c>
      <c r="L39" s="37">
        <f t="shared" si="13"/>
        <v>0.94162820434608219</v>
      </c>
      <c r="M39" s="38">
        <f t="shared" si="14"/>
        <v>0.65454576575301582</v>
      </c>
      <c r="N39" s="39">
        <f t="shared" si="18"/>
        <v>0</v>
      </c>
      <c r="O39" s="40">
        <f t="shared" si="19"/>
        <v>0.94162820434608219</v>
      </c>
      <c r="P39" s="41">
        <f t="shared" si="20"/>
        <v>1.9636372972590475</v>
      </c>
    </row>
    <row r="41" spans="2:16" hidden="1" x14ac:dyDescent="0.2">
      <c r="B41" s="54" t="s">
        <v>6</v>
      </c>
      <c r="C41" s="55">
        <v>22.99</v>
      </c>
      <c r="D41" s="1">
        <f>+C41*2</f>
        <v>45.98</v>
      </c>
    </row>
    <row r="42" spans="2:16" hidden="1" x14ac:dyDescent="0.2">
      <c r="B42" s="54" t="s">
        <v>2</v>
      </c>
      <c r="E42" s="1">
        <v>39.097999999999999</v>
      </c>
      <c r="F42" s="1">
        <f>+E42*2</f>
        <v>78.195999999999998</v>
      </c>
    </row>
    <row r="43" spans="2:16" ht="18" hidden="1" x14ac:dyDescent="0.2">
      <c r="B43" s="54" t="s">
        <v>3</v>
      </c>
      <c r="C43" s="1">
        <v>2</v>
      </c>
      <c r="D43" s="1">
        <v>1</v>
      </c>
      <c r="E43" s="1">
        <v>2</v>
      </c>
      <c r="F43" s="1">
        <v>1</v>
      </c>
      <c r="G43" s="1">
        <v>4</v>
      </c>
      <c r="L43" s="56" t="s">
        <v>32</v>
      </c>
      <c r="M43" s="56" t="s">
        <v>33</v>
      </c>
    </row>
    <row r="44" spans="2:16" ht="18" hidden="1" x14ac:dyDescent="0.2">
      <c r="B44" s="54" t="s">
        <v>4</v>
      </c>
      <c r="C44" s="1">
        <v>30.97</v>
      </c>
      <c r="D44" s="1">
        <v>30.97</v>
      </c>
      <c r="E44" s="1">
        <v>30.97</v>
      </c>
      <c r="F44" s="1">
        <v>30.97</v>
      </c>
      <c r="G44" s="1">
        <v>30.97</v>
      </c>
      <c r="L44" s="56" t="s">
        <v>34</v>
      </c>
      <c r="M44" s="56" t="s">
        <v>35</v>
      </c>
    </row>
    <row r="45" spans="2:16" ht="18" hidden="1" x14ac:dyDescent="0.2">
      <c r="B45" s="54" t="s">
        <v>5</v>
      </c>
      <c r="C45" s="1">
        <f>(16*4)</f>
        <v>64</v>
      </c>
      <c r="D45" s="1">
        <f t="shared" ref="D45:G45" si="21">(16*4)</f>
        <v>64</v>
      </c>
      <c r="E45" s="1">
        <f t="shared" si="21"/>
        <v>64</v>
      </c>
      <c r="F45" s="1">
        <f t="shared" si="21"/>
        <v>64</v>
      </c>
      <c r="G45" s="1">
        <f t="shared" si="21"/>
        <v>64</v>
      </c>
      <c r="L45" s="56" t="s">
        <v>32</v>
      </c>
      <c r="M45" s="56" t="s">
        <v>36</v>
      </c>
    </row>
    <row r="46" spans="2:16" ht="18" hidden="1" x14ac:dyDescent="0.2">
      <c r="C46" s="1">
        <f>SUM(C41:C45)</f>
        <v>119.96</v>
      </c>
      <c r="D46" s="1">
        <f>SUM(D41:D45)</f>
        <v>141.94999999999999</v>
      </c>
      <c r="E46" s="1">
        <f>SUM(E41:E45)</f>
        <v>136.06799999999998</v>
      </c>
      <c r="F46" s="1">
        <f>SUM(F41:F45)</f>
        <v>174.166</v>
      </c>
      <c r="G46" s="1">
        <f>SUM(G41:G45)</f>
        <v>98.97</v>
      </c>
      <c r="L46" s="56" t="s">
        <v>37</v>
      </c>
      <c r="M46" s="56" t="s">
        <v>38</v>
      </c>
    </row>
    <row r="47" spans="2:16" ht="18" hidden="1" x14ac:dyDescent="0.2">
      <c r="L47" s="56" t="s">
        <v>39</v>
      </c>
      <c r="M47" s="56" t="s">
        <v>40</v>
      </c>
    </row>
    <row r="48" spans="2:16" ht="19.5" hidden="1" customHeight="1" x14ac:dyDescent="0.2"/>
    <row r="49" spans="2:7" hidden="1" x14ac:dyDescent="0.2">
      <c r="C49" s="1">
        <f>+C46</f>
        <v>119.96</v>
      </c>
      <c r="D49" s="1">
        <f>+D46</f>
        <v>141.94999999999999</v>
      </c>
      <c r="E49" s="1">
        <f>+E46</f>
        <v>136.06799999999998</v>
      </c>
      <c r="F49" s="1">
        <f>+F46</f>
        <v>174.166</v>
      </c>
      <c r="G49" s="2">
        <v>30.97</v>
      </c>
    </row>
    <row r="50" spans="2:7" hidden="1" x14ac:dyDescent="0.2">
      <c r="C50" s="57">
        <f>+C5/C49*G49</f>
        <v>25.816938979659884</v>
      </c>
      <c r="D50" s="57">
        <f>+D5/D49*G49</f>
        <v>0</v>
      </c>
      <c r="E50" s="57">
        <f>+E5/E49*G49</f>
        <v>0</v>
      </c>
    </row>
    <row r="51" spans="2:7" hidden="1" x14ac:dyDescent="0.2">
      <c r="B51" s="58">
        <v>306.39499999999998</v>
      </c>
      <c r="C51" s="59">
        <v>258.06</v>
      </c>
      <c r="D51" s="60">
        <v>192.124</v>
      </c>
    </row>
  </sheetData>
  <sheetProtection algorithmName="SHA-512" hashValue="HKvsV6e7H/4oADQj8+PyzkYNlzGrFtnetTYMSSL7XyWz2rcXxE4w1dH0e7vPblrBJAH4Kcdry40A7RtqWfBS6g==" saltValue="KXuOSn2rZeUXnMGJo/vwyw==" spinCount="100000" sheet="1" objects="1" scenarios="1"/>
  <mergeCells count="13">
    <mergeCell ref="B5:B9"/>
    <mergeCell ref="B10:B29"/>
    <mergeCell ref="B30:B39"/>
    <mergeCell ref="R2:R3"/>
    <mergeCell ref="G2:G3"/>
    <mergeCell ref="K2:M2"/>
    <mergeCell ref="N2:P2"/>
    <mergeCell ref="H2:J2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CE49E-863D-4BA5-84DD-39548AD2A7B0}">
  <dimension ref="B2:P30"/>
  <sheetViews>
    <sheetView workbookViewId="0">
      <selection activeCell="E14" sqref="E14"/>
    </sheetView>
  </sheetViews>
  <sheetFormatPr baseColWidth="10" defaultColWidth="11.5" defaultRowHeight="15" x14ac:dyDescent="0.2"/>
  <cols>
    <col min="1" max="1" width="5.5" style="148" customWidth="1"/>
    <col min="2" max="2" width="23.5" style="148" customWidth="1"/>
    <col min="3" max="3" width="13.33203125" style="148" customWidth="1"/>
    <col min="4" max="4" width="10.5" style="148" customWidth="1"/>
    <col min="5" max="5" width="10.33203125" style="148" customWidth="1"/>
    <col min="6" max="6" width="11" style="148" customWidth="1"/>
    <col min="7" max="7" width="13" style="148" customWidth="1"/>
    <col min="8" max="8" width="14" style="148" customWidth="1"/>
    <col min="9" max="9" width="12.1640625" style="148" customWidth="1"/>
    <col min="10" max="10" width="11.5" style="148" customWidth="1"/>
    <col min="11" max="11" width="10.5" style="148" customWidth="1"/>
    <col min="12" max="12" width="11.5" style="148" customWidth="1"/>
    <col min="13" max="13" width="11.33203125" style="148" customWidth="1"/>
    <col min="14" max="14" width="11.6640625" style="148" customWidth="1"/>
    <col min="15" max="15" width="0.83203125" style="148" customWidth="1"/>
    <col min="16" max="16" width="18.1640625" style="148" customWidth="1"/>
    <col min="17" max="16384" width="11.5" style="148"/>
  </cols>
  <sheetData>
    <row r="2" spans="2:16" ht="16" thickBot="1" x14ac:dyDescent="0.25"/>
    <row r="3" spans="2:16" x14ac:dyDescent="0.2">
      <c r="C3" s="241" t="s">
        <v>57</v>
      </c>
      <c r="D3" s="243" t="s">
        <v>58</v>
      </c>
      <c r="E3" s="245" t="s">
        <v>59</v>
      </c>
      <c r="F3" s="247" t="s">
        <v>60</v>
      </c>
      <c r="G3" s="248"/>
      <c r="H3" s="249" t="s">
        <v>61</v>
      </c>
      <c r="I3" s="250"/>
      <c r="J3" s="251"/>
      <c r="K3" s="252" t="s">
        <v>62</v>
      </c>
      <c r="L3" s="253"/>
      <c r="M3" s="253"/>
      <c r="N3" s="254"/>
    </row>
    <row r="4" spans="2:16" s="150" customFormat="1" ht="48" customHeight="1" thickBot="1" x14ac:dyDescent="0.25">
      <c r="C4" s="242"/>
      <c r="D4" s="244"/>
      <c r="E4" s="246"/>
      <c r="F4" s="151" t="s">
        <v>63</v>
      </c>
      <c r="G4" s="152" t="s">
        <v>64</v>
      </c>
      <c r="H4" s="153" t="s">
        <v>65</v>
      </c>
      <c r="I4" s="154" t="s">
        <v>66</v>
      </c>
      <c r="J4" s="155" t="s">
        <v>67</v>
      </c>
      <c r="K4" s="151" t="s">
        <v>68</v>
      </c>
      <c r="L4" s="156" t="s">
        <v>69</v>
      </c>
      <c r="M4" s="157" t="s">
        <v>70</v>
      </c>
      <c r="N4" s="158" t="s">
        <v>71</v>
      </c>
      <c r="P4" s="147" t="s">
        <v>45</v>
      </c>
    </row>
    <row r="5" spans="2:16" ht="17" thickBot="1" x14ac:dyDescent="0.25">
      <c r="B5" s="159" t="s">
        <v>41</v>
      </c>
      <c r="C5" s="160"/>
      <c r="D5" s="161"/>
      <c r="E5" s="162"/>
      <c r="F5" s="163">
        <f t="shared" ref="F5:F18" si="0">+H5*23</f>
        <v>0</v>
      </c>
      <c r="G5" s="164">
        <f t="shared" ref="G5:G18" si="1">+I5*$F$22</f>
        <v>0</v>
      </c>
      <c r="H5" s="165">
        <f t="shared" ref="H5:H18" si="2">D5*3/$D$30</f>
        <v>0</v>
      </c>
      <c r="I5" s="166">
        <f t="shared" ref="I5:I18" si="3">3*C5/$C$30</f>
        <v>0</v>
      </c>
      <c r="J5" s="167">
        <f t="shared" ref="J5:J18" si="4">(H5/3)+(I5/3)+(E5/$E$30)</f>
        <v>0</v>
      </c>
      <c r="K5" s="168">
        <f>D5/$D$30</f>
        <v>0</v>
      </c>
      <c r="L5" s="169">
        <f>+I5</f>
        <v>0</v>
      </c>
      <c r="M5" s="169">
        <f>+J5*3</f>
        <v>0</v>
      </c>
      <c r="N5" s="170">
        <f>+L5+K5</f>
        <v>0</v>
      </c>
    </row>
    <row r="6" spans="2:16" ht="16" x14ac:dyDescent="0.2">
      <c r="B6" s="238" t="s">
        <v>72</v>
      </c>
      <c r="C6" s="171">
        <v>110</v>
      </c>
      <c r="D6" s="172">
        <v>100</v>
      </c>
      <c r="E6" s="173">
        <v>70</v>
      </c>
      <c r="F6" s="174">
        <f t="shared" si="0"/>
        <v>26.737967914438503</v>
      </c>
      <c r="G6" s="175">
        <f t="shared" si="1"/>
        <v>42.110151928066713</v>
      </c>
      <c r="H6" s="176">
        <f t="shared" si="2"/>
        <v>1.1625203441060219</v>
      </c>
      <c r="I6" s="177">
        <f t="shared" si="3"/>
        <v>1.0770410744300658</v>
      </c>
      <c r="J6" s="178">
        <f t="shared" si="4"/>
        <v>1.1108684980790657</v>
      </c>
      <c r="K6" s="179">
        <f t="shared" ref="K6:K18" si="5">+D6/$D$30</f>
        <v>0.38750678136867395</v>
      </c>
      <c r="L6" s="180">
        <f t="shared" ref="L6:L18" si="6">+I6</f>
        <v>1.0770410744300658</v>
      </c>
      <c r="M6" s="180">
        <f t="shared" ref="M6:M18" si="7">+J6*3</f>
        <v>3.332605494237197</v>
      </c>
      <c r="N6" s="181">
        <f t="shared" ref="N6:N18" si="8">+L6+K6</f>
        <v>1.4645478557987397</v>
      </c>
    </row>
    <row r="7" spans="2:16" ht="16" x14ac:dyDescent="0.2">
      <c r="B7" s="239"/>
      <c r="C7" s="182">
        <v>100</v>
      </c>
      <c r="D7" s="183">
        <v>100</v>
      </c>
      <c r="E7" s="184">
        <v>70</v>
      </c>
      <c r="F7" s="185">
        <f t="shared" si="0"/>
        <v>26.737967914438503</v>
      </c>
      <c r="G7" s="186">
        <f t="shared" si="1"/>
        <v>38.28195629824247</v>
      </c>
      <c r="H7" s="187">
        <f t="shared" si="2"/>
        <v>1.1625203441060219</v>
      </c>
      <c r="I7" s="188">
        <f t="shared" si="3"/>
        <v>0.97912824948187804</v>
      </c>
      <c r="J7" s="189">
        <f t="shared" si="4"/>
        <v>1.0782308897630033</v>
      </c>
      <c r="K7" s="190">
        <f t="shared" si="5"/>
        <v>0.38750678136867395</v>
      </c>
      <c r="L7" s="191">
        <f t="shared" si="6"/>
        <v>0.97912824948187804</v>
      </c>
      <c r="M7" s="191">
        <f t="shared" si="7"/>
        <v>3.2346926692890099</v>
      </c>
      <c r="N7" s="192">
        <f t="shared" si="8"/>
        <v>1.3666350308505519</v>
      </c>
    </row>
    <row r="8" spans="2:16" ht="16" x14ac:dyDescent="0.2">
      <c r="B8" s="239"/>
      <c r="C8" s="182">
        <v>110</v>
      </c>
      <c r="D8" s="183">
        <v>98</v>
      </c>
      <c r="E8" s="184">
        <v>66.8</v>
      </c>
      <c r="F8" s="185">
        <f t="shared" si="0"/>
        <v>26.203208556149733</v>
      </c>
      <c r="G8" s="186">
        <f t="shared" si="1"/>
        <v>42.110151928066713</v>
      </c>
      <c r="H8" s="187">
        <f t="shared" si="2"/>
        <v>1.1392699372239015</v>
      </c>
      <c r="I8" s="188">
        <f t="shared" si="3"/>
        <v>1.0770410744300658</v>
      </c>
      <c r="J8" s="189">
        <f t="shared" si="4"/>
        <v>1.0864624527267228</v>
      </c>
      <c r="K8" s="190">
        <f t="shared" si="5"/>
        <v>0.37975664574130047</v>
      </c>
      <c r="L8" s="191">
        <f t="shared" si="6"/>
        <v>1.0770410744300658</v>
      </c>
      <c r="M8" s="191">
        <f t="shared" si="7"/>
        <v>3.2593873581801684</v>
      </c>
      <c r="N8" s="192">
        <f>+L8+K8</f>
        <v>1.4567977201713662</v>
      </c>
    </row>
    <row r="9" spans="2:16" ht="16" x14ac:dyDescent="0.2">
      <c r="B9" s="239"/>
      <c r="C9" s="182">
        <v>220</v>
      </c>
      <c r="D9" s="183"/>
      <c r="E9" s="184">
        <v>66.8</v>
      </c>
      <c r="F9" s="185">
        <f t="shared" si="0"/>
        <v>0</v>
      </c>
      <c r="G9" s="186">
        <f t="shared" si="1"/>
        <v>84.220303856133427</v>
      </c>
      <c r="H9" s="187">
        <f t="shared" si="2"/>
        <v>0</v>
      </c>
      <c r="I9" s="188">
        <f t="shared" si="3"/>
        <v>2.1540821488601316</v>
      </c>
      <c r="J9" s="189">
        <f t="shared" si="4"/>
        <v>1.0657194984621112</v>
      </c>
      <c r="K9" s="190">
        <f t="shared" si="5"/>
        <v>0</v>
      </c>
      <c r="L9" s="191">
        <f t="shared" si="6"/>
        <v>2.1540821488601316</v>
      </c>
      <c r="M9" s="191">
        <f t="shared" si="7"/>
        <v>3.1971584953863337</v>
      </c>
      <c r="N9" s="192">
        <f t="shared" si="8"/>
        <v>2.1540821488601316</v>
      </c>
    </row>
    <row r="10" spans="2:16" ht="16" x14ac:dyDescent="0.2">
      <c r="B10" s="239"/>
      <c r="C10" s="182">
        <v>200</v>
      </c>
      <c r="D10" s="183"/>
      <c r="E10" s="184">
        <v>66.8</v>
      </c>
      <c r="F10" s="185">
        <f t="shared" si="0"/>
        <v>0</v>
      </c>
      <c r="G10" s="186">
        <f t="shared" si="1"/>
        <v>76.56391259648494</v>
      </c>
      <c r="H10" s="187">
        <f t="shared" si="2"/>
        <v>0</v>
      </c>
      <c r="I10" s="188">
        <f t="shared" si="3"/>
        <v>1.9582564989637561</v>
      </c>
      <c r="J10" s="189">
        <f t="shared" si="4"/>
        <v>1.0004442818299859</v>
      </c>
      <c r="K10" s="190">
        <f t="shared" si="5"/>
        <v>0</v>
      </c>
      <c r="L10" s="191">
        <f t="shared" si="6"/>
        <v>1.9582564989637561</v>
      </c>
      <c r="M10" s="191">
        <f t="shared" si="7"/>
        <v>3.0013328454899577</v>
      </c>
      <c r="N10" s="192">
        <f t="shared" si="8"/>
        <v>1.9582564989637561</v>
      </c>
    </row>
    <row r="11" spans="2:16" ht="16" x14ac:dyDescent="0.2">
      <c r="B11" s="239"/>
      <c r="C11" s="182">
        <v>200</v>
      </c>
      <c r="D11" s="183"/>
      <c r="E11" s="184">
        <v>66.8</v>
      </c>
      <c r="F11" s="185">
        <f t="shared" si="0"/>
        <v>0</v>
      </c>
      <c r="G11" s="186">
        <f t="shared" si="1"/>
        <v>76.56391259648494</v>
      </c>
      <c r="H11" s="187">
        <f t="shared" si="2"/>
        <v>0</v>
      </c>
      <c r="I11" s="188">
        <f t="shared" si="3"/>
        <v>1.9582564989637561</v>
      </c>
      <c r="J11" s="189">
        <f t="shared" si="4"/>
        <v>1.0004442818299859</v>
      </c>
      <c r="K11" s="190">
        <f t="shared" si="5"/>
        <v>0</v>
      </c>
      <c r="L11" s="191">
        <f t="shared" si="6"/>
        <v>1.9582564989637561</v>
      </c>
      <c r="M11" s="191">
        <f t="shared" si="7"/>
        <v>3.0013328454899577</v>
      </c>
      <c r="N11" s="192">
        <f t="shared" si="8"/>
        <v>1.9582564989637561</v>
      </c>
    </row>
    <row r="12" spans="2:16" ht="16" x14ac:dyDescent="0.2">
      <c r="B12" s="239"/>
      <c r="C12" s="182">
        <v>110</v>
      </c>
      <c r="D12" s="183"/>
      <c r="E12" s="184">
        <v>66.8</v>
      </c>
      <c r="F12" s="185">
        <f t="shared" si="0"/>
        <v>0</v>
      </c>
      <c r="G12" s="186">
        <f t="shared" si="1"/>
        <v>42.110151928066713</v>
      </c>
      <c r="H12" s="187">
        <f t="shared" si="2"/>
        <v>0</v>
      </c>
      <c r="I12" s="188">
        <f t="shared" si="3"/>
        <v>1.0770410744300658</v>
      </c>
      <c r="J12" s="189">
        <f t="shared" si="4"/>
        <v>0.70670580698542251</v>
      </c>
      <c r="K12" s="190">
        <f t="shared" si="5"/>
        <v>0</v>
      </c>
      <c r="L12" s="191">
        <f t="shared" si="6"/>
        <v>1.0770410744300658</v>
      </c>
      <c r="M12" s="191">
        <f t="shared" si="7"/>
        <v>2.1201174209562677</v>
      </c>
      <c r="N12" s="192">
        <f t="shared" si="8"/>
        <v>1.0770410744300658</v>
      </c>
    </row>
    <row r="13" spans="2:16" ht="16" x14ac:dyDescent="0.2">
      <c r="B13" s="239"/>
      <c r="C13" s="182"/>
      <c r="D13" s="183">
        <v>100</v>
      </c>
      <c r="E13" s="184">
        <v>66.8</v>
      </c>
      <c r="F13" s="185">
        <f t="shared" si="0"/>
        <v>26.737967914438503</v>
      </c>
      <c r="G13" s="186">
        <f t="shared" si="1"/>
        <v>0</v>
      </c>
      <c r="H13" s="187">
        <f t="shared" si="2"/>
        <v>1.1625203441060219</v>
      </c>
      <c r="I13" s="188">
        <f t="shared" si="3"/>
        <v>0</v>
      </c>
      <c r="J13" s="189">
        <f t="shared" si="4"/>
        <v>0.73519889687740791</v>
      </c>
      <c r="K13" s="190">
        <f t="shared" si="5"/>
        <v>0.38750678136867395</v>
      </c>
      <c r="L13" s="191">
        <f t="shared" si="6"/>
        <v>0</v>
      </c>
      <c r="M13" s="191">
        <f t="shared" si="7"/>
        <v>2.2055966906322237</v>
      </c>
      <c r="N13" s="192">
        <f t="shared" si="8"/>
        <v>0.38750678136867395</v>
      </c>
    </row>
    <row r="14" spans="2:16" ht="16" x14ac:dyDescent="0.2">
      <c r="B14" s="239"/>
      <c r="C14" s="182"/>
      <c r="D14" s="183">
        <v>110</v>
      </c>
      <c r="E14" s="184">
        <v>66.8</v>
      </c>
      <c r="F14" s="185">
        <f t="shared" si="0"/>
        <v>29.411764705882355</v>
      </c>
      <c r="G14" s="186">
        <f t="shared" si="1"/>
        <v>0</v>
      </c>
      <c r="H14" s="187">
        <f t="shared" si="2"/>
        <v>1.2787723785166241</v>
      </c>
      <c r="I14" s="188">
        <f t="shared" si="3"/>
        <v>0</v>
      </c>
      <c r="J14" s="189">
        <f t="shared" si="4"/>
        <v>0.7739495750142753</v>
      </c>
      <c r="K14" s="190">
        <f t="shared" si="5"/>
        <v>0.42625745950554134</v>
      </c>
      <c r="L14" s="191">
        <f t="shared" si="6"/>
        <v>0</v>
      </c>
      <c r="M14" s="191">
        <f t="shared" si="7"/>
        <v>2.3218487250428259</v>
      </c>
      <c r="N14" s="192">
        <f t="shared" si="8"/>
        <v>0.42625745950554134</v>
      </c>
    </row>
    <row r="15" spans="2:16" ht="16" x14ac:dyDescent="0.2">
      <c r="B15" s="239"/>
      <c r="C15" s="182"/>
      <c r="D15" s="183">
        <v>110</v>
      </c>
      <c r="E15" s="184">
        <v>70</v>
      </c>
      <c r="F15" s="185">
        <f t="shared" si="0"/>
        <v>29.411764705882355</v>
      </c>
      <c r="G15" s="186">
        <f t="shared" si="1"/>
        <v>0</v>
      </c>
      <c r="H15" s="187">
        <f t="shared" si="2"/>
        <v>1.2787723785166241</v>
      </c>
      <c r="I15" s="188">
        <f t="shared" si="3"/>
        <v>0</v>
      </c>
      <c r="J15" s="189">
        <f t="shared" si="4"/>
        <v>0.79060548473924452</v>
      </c>
      <c r="K15" s="190">
        <f t="shared" si="5"/>
        <v>0.42625745950554134</v>
      </c>
      <c r="L15" s="191">
        <f t="shared" si="6"/>
        <v>0</v>
      </c>
      <c r="M15" s="191">
        <f t="shared" si="7"/>
        <v>2.3718164542177336</v>
      </c>
      <c r="N15" s="192">
        <f t="shared" si="8"/>
        <v>0.42625745950554134</v>
      </c>
    </row>
    <row r="16" spans="2:16" ht="16" x14ac:dyDescent="0.2">
      <c r="B16" s="239"/>
      <c r="C16" s="182">
        <v>100</v>
      </c>
      <c r="D16" s="183"/>
      <c r="E16" s="184"/>
      <c r="F16" s="185">
        <f t="shared" si="0"/>
        <v>0</v>
      </c>
      <c r="G16" s="186">
        <f t="shared" si="1"/>
        <v>38.28195629824247</v>
      </c>
      <c r="H16" s="187">
        <f t="shared" si="2"/>
        <v>0</v>
      </c>
      <c r="I16" s="188">
        <f t="shared" si="3"/>
        <v>0.97912824948187804</v>
      </c>
      <c r="J16" s="189">
        <f t="shared" si="4"/>
        <v>0.326376083160626</v>
      </c>
      <c r="K16" s="190">
        <f t="shared" si="5"/>
        <v>0</v>
      </c>
      <c r="L16" s="191">
        <f t="shared" si="6"/>
        <v>0.97912824948187804</v>
      </c>
      <c r="M16" s="191">
        <f t="shared" si="7"/>
        <v>0.97912824948187804</v>
      </c>
      <c r="N16" s="192">
        <f t="shared" si="8"/>
        <v>0.97912824948187804</v>
      </c>
    </row>
    <row r="17" spans="2:14" ht="16" x14ac:dyDescent="0.2">
      <c r="B17" s="239"/>
      <c r="C17" s="182"/>
      <c r="D17" s="183">
        <v>100</v>
      </c>
      <c r="E17" s="184"/>
      <c r="F17" s="185">
        <f t="shared" si="0"/>
        <v>26.737967914438503</v>
      </c>
      <c r="G17" s="186">
        <f t="shared" si="1"/>
        <v>0</v>
      </c>
      <c r="H17" s="187">
        <f t="shared" si="2"/>
        <v>1.1625203441060219</v>
      </c>
      <c r="I17" s="188">
        <f t="shared" si="3"/>
        <v>0</v>
      </c>
      <c r="J17" s="189">
        <f t="shared" si="4"/>
        <v>0.38750678136867395</v>
      </c>
      <c r="K17" s="190">
        <f t="shared" si="5"/>
        <v>0.38750678136867395</v>
      </c>
      <c r="L17" s="191">
        <f t="shared" si="6"/>
        <v>0</v>
      </c>
      <c r="M17" s="191">
        <f t="shared" si="7"/>
        <v>1.1625203441060219</v>
      </c>
      <c r="N17" s="192">
        <f t="shared" si="8"/>
        <v>0.38750678136867395</v>
      </c>
    </row>
    <row r="18" spans="2:14" ht="17" thickBot="1" x14ac:dyDescent="0.25">
      <c r="B18" s="240"/>
      <c r="C18" s="193"/>
      <c r="D18" s="194"/>
      <c r="E18" s="195">
        <v>100</v>
      </c>
      <c r="F18" s="196">
        <f t="shared" si="0"/>
        <v>0</v>
      </c>
      <c r="G18" s="197">
        <f t="shared" si="1"/>
        <v>0</v>
      </c>
      <c r="H18" s="198">
        <f t="shared" si="2"/>
        <v>0</v>
      </c>
      <c r="I18" s="199">
        <f t="shared" si="3"/>
        <v>0</v>
      </c>
      <c r="J18" s="200">
        <f t="shared" si="4"/>
        <v>0.52049717890529035</v>
      </c>
      <c r="K18" s="201">
        <f t="shared" si="5"/>
        <v>0</v>
      </c>
      <c r="L18" s="202">
        <f t="shared" si="6"/>
        <v>0</v>
      </c>
      <c r="M18" s="202">
        <f t="shared" si="7"/>
        <v>1.561491536715871</v>
      </c>
      <c r="N18" s="203">
        <f t="shared" si="8"/>
        <v>0</v>
      </c>
    </row>
    <row r="21" spans="2:14" hidden="1" x14ac:dyDescent="0.2">
      <c r="C21" s="148" t="s">
        <v>6</v>
      </c>
      <c r="D21" s="204">
        <v>22.99</v>
      </c>
      <c r="E21" s="148">
        <f>+D21*2</f>
        <v>45.98</v>
      </c>
    </row>
    <row r="22" spans="2:14" hidden="1" x14ac:dyDescent="0.2">
      <c r="C22" s="148" t="s">
        <v>2</v>
      </c>
      <c r="F22" s="148">
        <v>39.097999999999999</v>
      </c>
      <c r="G22" s="148">
        <f>+F22*2</f>
        <v>78.195999999999998</v>
      </c>
    </row>
    <row r="23" spans="2:14" hidden="1" x14ac:dyDescent="0.2">
      <c r="C23" s="148" t="s">
        <v>3</v>
      </c>
      <c r="D23" s="148">
        <v>2</v>
      </c>
      <c r="E23" s="148">
        <v>1</v>
      </c>
      <c r="F23" s="148">
        <v>2</v>
      </c>
      <c r="G23" s="148">
        <v>1</v>
      </c>
      <c r="H23" s="148">
        <v>4</v>
      </c>
    </row>
    <row r="24" spans="2:14" hidden="1" x14ac:dyDescent="0.2">
      <c r="C24" s="148" t="s">
        <v>4</v>
      </c>
      <c r="D24" s="148">
        <v>30.97</v>
      </c>
      <c r="E24" s="148">
        <v>30.97</v>
      </c>
      <c r="F24" s="148">
        <v>30.97</v>
      </c>
      <c r="G24" s="148">
        <v>30.97</v>
      </c>
      <c r="H24" s="148">
        <v>30.97</v>
      </c>
    </row>
    <row r="25" spans="2:14" hidden="1" x14ac:dyDescent="0.2">
      <c r="C25" s="148" t="s">
        <v>5</v>
      </c>
      <c r="D25" s="148">
        <f>(16*4)</f>
        <v>64</v>
      </c>
      <c r="E25" s="148">
        <f t="shared" ref="E25:H25" si="9">(16*4)</f>
        <v>64</v>
      </c>
      <c r="F25" s="148">
        <f t="shared" si="9"/>
        <v>64</v>
      </c>
      <c r="G25" s="148">
        <f t="shared" si="9"/>
        <v>64</v>
      </c>
      <c r="H25" s="148">
        <f t="shared" si="9"/>
        <v>64</v>
      </c>
    </row>
    <row r="26" spans="2:14" hidden="1" x14ac:dyDescent="0.2">
      <c r="D26" s="148">
        <f>SUM(D21:D25)</f>
        <v>119.96</v>
      </c>
      <c r="E26" s="148">
        <f>SUM(E21:E25)</f>
        <v>141.94999999999999</v>
      </c>
      <c r="F26" s="148">
        <f>SUM(F21:F25)</f>
        <v>136.06799999999998</v>
      </c>
      <c r="G26" s="148">
        <f>SUM(G21:G25)</f>
        <v>174.166</v>
      </c>
      <c r="H26" s="148">
        <f>SUM(H21:H25)</f>
        <v>98.97</v>
      </c>
    </row>
    <row r="27" spans="2:14" hidden="1" x14ac:dyDescent="0.2"/>
    <row r="28" spans="2:14" ht="19.5" hidden="1" customHeight="1" x14ac:dyDescent="0.2"/>
    <row r="29" spans="2:14" hidden="1" x14ac:dyDescent="0.2">
      <c r="D29" s="148">
        <f>+D26</f>
        <v>119.96</v>
      </c>
      <c r="E29" s="148">
        <f>+E26</f>
        <v>141.94999999999999</v>
      </c>
      <c r="F29" s="148">
        <f>+F26</f>
        <v>136.06799999999998</v>
      </c>
      <c r="G29" s="148">
        <f>+G26</f>
        <v>174.166</v>
      </c>
      <c r="H29" s="205">
        <v>30.97</v>
      </c>
    </row>
    <row r="30" spans="2:14" hidden="1" x14ac:dyDescent="0.2">
      <c r="C30" s="206">
        <v>306.39499999999998</v>
      </c>
      <c r="D30" s="207">
        <v>258.06</v>
      </c>
      <c r="E30" s="208">
        <v>192.124</v>
      </c>
    </row>
  </sheetData>
  <sheetProtection algorithmName="SHA-512" hashValue="5wJJGJ5C9zABtEazfmOy5i+000WpQjpN4eMd3t3pW3M4jzmfe5BLWWq1w/WfKCVmRSFgNErS47/NH4Jr1hSvVQ==" saltValue="1AcjguyBgjUREB1cPlAC7A==" spinCount="100000" sheet="1" objects="1" scenarios="1"/>
  <mergeCells count="7">
    <mergeCell ref="H3:J3"/>
    <mergeCell ref="K3:N3"/>
    <mergeCell ref="B6:B18"/>
    <mergeCell ref="C3:C4"/>
    <mergeCell ref="D3:D4"/>
    <mergeCell ref="E3:E4"/>
    <mergeCell ref="F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Tabla Fosfatos Sachet</vt:lpstr>
      <vt:lpstr> Tabla Fosfatos Soluciones</vt:lpstr>
      <vt:lpstr>Tabla Citratos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dariovasquez</dc:creator>
  <cp:lastModifiedBy>Luis Cordoba</cp:lastModifiedBy>
  <dcterms:created xsi:type="dcterms:W3CDTF">2018-03-14T11:27:38Z</dcterms:created>
  <dcterms:modified xsi:type="dcterms:W3CDTF">2019-07-02T21:59:01Z</dcterms:modified>
</cp:coreProperties>
</file>